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NNemaric\AusIMM\Marketing Production - General\Courses\Social campaigns\Lead magnets\"/>
    </mc:Choice>
  </mc:AlternateContent>
  <xr:revisionPtr revIDLastSave="0" documentId="8_{2B6AE22C-9C5A-49CA-8342-4C45EDA66C2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Overview" sheetId="9" r:id="rId1"/>
    <sheet name="Labour Estimate" sheetId="5" r:id="rId2"/>
    <sheet name="Labour Cost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7" l="1"/>
  <c r="E17" i="7" s="1"/>
  <c r="D56" i="7"/>
  <c r="D55" i="7"/>
  <c r="D54" i="7"/>
  <c r="D53" i="7"/>
  <c r="D52" i="7"/>
  <c r="D51" i="7"/>
  <c r="D50" i="7"/>
  <c r="D49" i="7"/>
  <c r="D48" i="7"/>
  <c r="D47" i="7"/>
  <c r="D46" i="7"/>
  <c r="D40" i="7"/>
  <c r="D39" i="7"/>
  <c r="D38" i="7"/>
  <c r="D37" i="7"/>
  <c r="D36" i="7"/>
  <c r="D35" i="7"/>
  <c r="D34" i="7"/>
  <c r="D33" i="7"/>
  <c r="D32" i="7"/>
  <c r="D31" i="7"/>
  <c r="D30" i="7"/>
  <c r="D23" i="7"/>
  <c r="E23" i="7" s="1"/>
  <c r="D22" i="7"/>
  <c r="E22" i="7" s="1"/>
  <c r="D21" i="7"/>
  <c r="E21" i="7" s="1"/>
  <c r="D20" i="7"/>
  <c r="E20" i="7" s="1"/>
  <c r="D9" i="7"/>
  <c r="E9" i="7" s="1"/>
  <c r="D7" i="7"/>
  <c r="D6" i="7"/>
  <c r="D5" i="7"/>
  <c r="G32" i="5"/>
  <c r="D24" i="7" s="1"/>
  <c r="F32" i="5"/>
  <c r="E32" i="5"/>
  <c r="D32" i="5"/>
  <c r="L16" i="5"/>
  <c r="D16" i="7" s="1"/>
  <c r="E16" i="7" s="1"/>
  <c r="L15" i="5"/>
  <c r="D15" i="7" s="1"/>
  <c r="E15" i="7" s="1"/>
  <c r="L14" i="5"/>
  <c r="D14" i="7" s="1"/>
  <c r="E14" i="7" s="1"/>
  <c r="L13" i="5"/>
  <c r="D13" i="7" s="1"/>
  <c r="E13" i="7" s="1"/>
  <c r="L12" i="5"/>
  <c r="D12" i="7" s="1"/>
  <c r="E12" i="7" s="1"/>
  <c r="L11" i="5"/>
  <c r="D11" i="7" s="1"/>
  <c r="E11" i="7" s="1"/>
  <c r="L10" i="5"/>
  <c r="G26" i="5"/>
  <c r="D18" i="7" s="1"/>
  <c r="F26" i="5"/>
  <c r="E26" i="5"/>
  <c r="D26" i="5"/>
  <c r="D33" i="5" l="1"/>
  <c r="E24" i="7"/>
  <c r="F33" i="5"/>
  <c r="K18" i="5"/>
  <c r="E33" i="5"/>
  <c r="G33" i="5"/>
  <c r="D25" i="7" s="1"/>
  <c r="D10" i="7"/>
  <c r="E10" i="7" s="1"/>
  <c r="E18" i="7" s="1"/>
  <c r="L21" i="5"/>
  <c r="G63" i="5"/>
  <c r="G47" i="5"/>
  <c r="D41" i="7" s="1"/>
  <c r="G13" i="5"/>
  <c r="D63" i="5"/>
  <c r="F47" i="5"/>
  <c r="F13" i="5"/>
  <c r="E13" i="5"/>
  <c r="D13" i="5"/>
  <c r="D47" i="5"/>
  <c r="E25" i="7" l="1"/>
  <c r="E26" i="7" s="1"/>
  <c r="G34" i="5"/>
  <c r="G64" i="5"/>
  <c r="D57" i="7"/>
  <c r="G49" i="5"/>
  <c r="G48" i="5"/>
  <c r="G66" i="5"/>
  <c r="F63" i="5"/>
  <c r="E63" i="5"/>
  <c r="E47" i="5"/>
  <c r="F34" i="5"/>
  <c r="E34" i="5"/>
  <c r="G67" i="5" l="1"/>
  <c r="D60" i="7"/>
  <c r="E64" i="5"/>
  <c r="E66" i="5"/>
  <c r="E67" i="5" s="1"/>
  <c r="F64" i="5"/>
  <c r="F66" i="5"/>
  <c r="F67" i="5" s="1"/>
  <c r="E48" i="5"/>
  <c r="E49" i="5"/>
  <c r="F48" i="5"/>
  <c r="F49" i="5"/>
  <c r="D34" i="5"/>
  <c r="D48" i="5"/>
  <c r="D64" i="5" l="1"/>
  <c r="D66" i="5"/>
  <c r="D67" i="5" s="1"/>
  <c r="D49" i="5"/>
</calcChain>
</file>

<file path=xl/sharedStrings.xml><?xml version="1.0" encoding="utf-8"?>
<sst xmlns="http://schemas.openxmlformats.org/spreadsheetml/2006/main" count="148" uniqueCount="86">
  <si>
    <t>Mining Manager</t>
  </si>
  <si>
    <t>Shift Supervisor</t>
  </si>
  <si>
    <t>General Foreman</t>
  </si>
  <si>
    <t>Production Coordinator</t>
  </si>
  <si>
    <t>Shift 1</t>
  </si>
  <si>
    <t>Shift 2</t>
  </si>
  <si>
    <t>Shift 3</t>
  </si>
  <si>
    <t>Shift 4</t>
  </si>
  <si>
    <t>Pitram operator</t>
  </si>
  <si>
    <t>Maintenance</t>
  </si>
  <si>
    <t>Superintendant</t>
  </si>
  <si>
    <t xml:space="preserve"> </t>
  </si>
  <si>
    <t>Supervisor</t>
  </si>
  <si>
    <t>Planner</t>
  </si>
  <si>
    <t>Admin</t>
  </si>
  <si>
    <t>Reliability Engineer</t>
  </si>
  <si>
    <t>Other</t>
  </si>
  <si>
    <t>Subtotal</t>
  </si>
  <si>
    <t>Tech Services</t>
  </si>
  <si>
    <t>Superintendent</t>
  </si>
  <si>
    <t>Mine planning</t>
  </si>
  <si>
    <t>Survey</t>
  </si>
  <si>
    <t>Operations</t>
  </si>
  <si>
    <t>Geotech</t>
  </si>
  <si>
    <t>Ventilation</t>
  </si>
  <si>
    <t>Graduate</t>
  </si>
  <si>
    <t>Safety and Training</t>
  </si>
  <si>
    <t>Coordinator</t>
  </si>
  <si>
    <t>Business Improvement</t>
  </si>
  <si>
    <t>Admin Assistant</t>
  </si>
  <si>
    <t>Project Manager</t>
  </si>
  <si>
    <t>Electrical coordinator</t>
  </si>
  <si>
    <t>Development (metres pa)</t>
  </si>
  <si>
    <t>Ore production (tonnes pa)</t>
  </si>
  <si>
    <t>Ore tonnes/m developed</t>
  </si>
  <si>
    <t>Total Mining Department</t>
  </si>
  <si>
    <t>Management</t>
  </si>
  <si>
    <t>Mine 1</t>
  </si>
  <si>
    <t>Mine 2</t>
  </si>
  <si>
    <t>Mine 3</t>
  </si>
  <si>
    <t>Benchmark Data</t>
  </si>
  <si>
    <t>Trainer/speccialist</t>
  </si>
  <si>
    <t>Prod'n Productivity (tonnes/ person year)</t>
  </si>
  <si>
    <t>Jumbo contract</t>
  </si>
  <si>
    <t>Loader contract</t>
  </si>
  <si>
    <t>Mtce Productivity (tonnes/ person year)</t>
  </si>
  <si>
    <t>Long term planner</t>
  </si>
  <si>
    <t>Estimate</t>
  </si>
  <si>
    <t>Productivity (tonnes/ person year)</t>
  </si>
  <si>
    <t>Total</t>
  </si>
  <si>
    <t>$/year</t>
  </si>
  <si>
    <t>Persons</t>
  </si>
  <si>
    <t>Trucks</t>
  </si>
  <si>
    <t>Charge up</t>
  </si>
  <si>
    <t>Jumbos</t>
  </si>
  <si>
    <t>Stoping LHD</t>
  </si>
  <si>
    <t>Development LHD</t>
  </si>
  <si>
    <t>Production Drill</t>
  </si>
  <si>
    <t>Table shows the key mobile equipment , together with the associated manning for a 4 panel system, with one relief Shift Manager.</t>
  </si>
  <si>
    <t>Cable Bolting</t>
  </si>
  <si>
    <t>Units</t>
  </si>
  <si>
    <t>Subtotal on shifts</t>
  </si>
  <si>
    <t>Production/Development</t>
  </si>
  <si>
    <t>Equipment list</t>
  </si>
  <si>
    <t>Labour Estimate from Equipment List</t>
  </si>
  <si>
    <t>Labour estimate from benchmark mines</t>
  </si>
  <si>
    <t>Shift supervisor</t>
  </si>
  <si>
    <t>Labour per shift</t>
  </si>
  <si>
    <t>Nipper/trainee</t>
  </si>
  <si>
    <t xml:space="preserve">No manning of IT units or light vehicles is assumed in this calculation, as they are ancillary to the primary activities. </t>
  </si>
  <si>
    <t xml:space="preserve">There is also no allowance for leave and absenteeism, as it assumed that these are broadly matched to equipment availability. </t>
  </si>
  <si>
    <t>Maint ratio mtce/prodn</t>
  </si>
  <si>
    <t>Number</t>
  </si>
  <si>
    <t>Cost</t>
  </si>
  <si>
    <t xml:space="preserve">Operating  labour </t>
  </si>
  <si>
    <t>$/t</t>
  </si>
  <si>
    <t>Notes:</t>
  </si>
  <si>
    <t>Labour costs include on-costs as advised by HR department</t>
  </si>
  <si>
    <t>Estimate of Mining Department Employees for 500,000 tpa operation</t>
  </si>
  <si>
    <t>Based on benchmarks from other mines and from the study equipment list</t>
  </si>
  <si>
    <t>Check</t>
  </si>
  <si>
    <t>Production/development labour costs including on-costs</t>
  </si>
  <si>
    <t>*Example only, do not use any values in real estimates</t>
  </si>
  <si>
    <r>
      <t>*</t>
    </r>
    <r>
      <rPr>
        <i/>
        <sz val="14"/>
        <rFont val="Arial"/>
        <family val="2"/>
      </rPr>
      <t>Example only, do not use any values in real estimates</t>
    </r>
  </si>
  <si>
    <t>This free sample spreadsheet (example only) estimates the production/development labour cost per tonne for a 500,000 tpa underground mine, as it might appear in a scoping or prefeasibility study, created by Cost Estimation for the Resources Sector Short Course facilitator, Peter McCarthy.</t>
  </si>
  <si>
    <r>
      <t xml:space="preserve">Discover more about the Cost Estimation for the Resources Sector Short Course </t>
    </r>
    <r>
      <rPr>
        <u/>
        <sz val="10"/>
        <rFont val="Arial"/>
        <family val="2"/>
      </rPr>
      <t>here</t>
    </r>
    <r>
      <rPr>
        <sz val="10"/>
        <rFont val="Arial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</si>
</sst>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_-&quot;$&quot;* #,##0_-;\-&quot;$&quot;* #,##0_-;_-&quot;$&quot;* &quot;-&quot;??_-;_-@_-"/>
  </numFmts>
  <fonts count="1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</font>
    <font>
      <b/>
      <sz val="14"/>
      <name val="Arial"/>
      <family val="2"/>
    </font>
    <font>
      <sz val="10"/>
      <name val="Roboto"/>
    </font>
    <font>
      <sz val="16"/>
      <name val="Roboto"/>
    </font>
    <font>
      <sz val="20"/>
      <name val="Roboto"/>
    </font>
    <font>
      <b/>
      <sz val="10"/>
      <name val="Roboto"/>
    </font>
    <font>
      <sz val="16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i/>
      <sz val="14"/>
      <name val="Arial"/>
      <family val="2"/>
    </font>
    <font>
      <u/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E9D44"/>
        <bgColor indexed="64"/>
      </patternFill>
    </fill>
    <fill>
      <patternFill patternType="solid">
        <fgColor rgb="FF003B5C"/>
        <bgColor indexed="64"/>
      </patternFill>
    </fill>
    <fill>
      <patternFill patternType="solid">
        <fgColor rgb="FFFED9B8"/>
        <bgColor indexed="64"/>
      </patternFill>
    </fill>
    <fill>
      <patternFill patternType="solid">
        <fgColor rgb="FFB4BDC4"/>
        <bgColor indexed="64"/>
      </patternFill>
    </fill>
    <fill>
      <patternFill patternType="solid">
        <fgColor rgb="FFE3E6E9"/>
        <bgColor indexed="64"/>
      </patternFill>
    </fill>
    <fill>
      <patternFill patternType="solid">
        <fgColor rgb="FF97B5D5"/>
        <bgColor indexed="64"/>
      </patternFill>
    </fill>
    <fill>
      <patternFill patternType="solid">
        <fgColor rgb="FFC6D6E8"/>
        <bgColor indexed="64"/>
      </patternFill>
    </fill>
    <fill>
      <patternFill patternType="solid">
        <fgColor rgb="FF0086BF"/>
        <bgColor indexed="64"/>
      </patternFill>
    </fill>
    <fill>
      <patternFill patternType="solid">
        <fgColor rgb="FF5284BA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EE730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/>
        <bgColor indexed="64"/>
      </patternFill>
    </fill>
  </fills>
  <borders count="8">
    <border>
      <left/>
      <right/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 style="thin">
        <color theme="1" tint="0.34998626667073579"/>
      </top>
      <bottom/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5" fontId="0" fillId="0" borderId="0" xfId="2" applyNumberFormat="1" applyFont="1" applyAlignment="1">
      <alignment horizontal="center"/>
    </xf>
    <xf numFmtId="165" fontId="2" fillId="0" borderId="0" xfId="2" applyNumberFormat="1" applyFont="1" applyAlignment="1">
      <alignment horizontal="center"/>
    </xf>
    <xf numFmtId="165" fontId="1" fillId="0" borderId="0" xfId="2" applyNumberFormat="1" applyFont="1" applyAlignment="1">
      <alignment horizontal="center"/>
    </xf>
    <xf numFmtId="165" fontId="0" fillId="0" borderId="0" xfId="2" applyNumberFormat="1" applyFont="1"/>
    <xf numFmtId="165" fontId="1" fillId="0" borderId="0" xfId="0" applyNumberFormat="1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0" fillId="0" borderId="0" xfId="0" applyFont="1"/>
    <xf numFmtId="0" fontId="1" fillId="0" borderId="0" xfId="0" applyFont="1" applyAlignment="1">
      <alignment horizontal="center" vertical="center"/>
    </xf>
    <xf numFmtId="1" fontId="0" fillId="0" borderId="0" xfId="0" applyNumberFormat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6" borderId="0" xfId="0" applyFill="1"/>
    <xf numFmtId="0" fontId="0" fillId="6" borderId="0" xfId="0" applyFill="1" applyAlignment="1">
      <alignment horizontal="center"/>
    </xf>
    <xf numFmtId="0" fontId="2" fillId="6" borderId="0" xfId="0" applyFont="1" applyFill="1"/>
    <xf numFmtId="0" fontId="0" fillId="5" borderId="0" xfId="0" applyFill="1"/>
    <xf numFmtId="0" fontId="0" fillId="5" borderId="0" xfId="0" applyFill="1" applyAlignment="1">
      <alignment horizontal="center"/>
    </xf>
    <xf numFmtId="0" fontId="2" fillId="5" borderId="0" xfId="0" applyFont="1" applyFill="1"/>
    <xf numFmtId="0" fontId="2" fillId="9" borderId="0" xfId="0" applyFont="1" applyFill="1"/>
    <xf numFmtId="0" fontId="0" fillId="9" borderId="0" xfId="0" applyFill="1" applyAlignment="1">
      <alignment horizontal="center"/>
    </xf>
    <xf numFmtId="0" fontId="0" fillId="9" borderId="0" xfId="0" applyFill="1"/>
    <xf numFmtId="0" fontId="1" fillId="9" borderId="0" xfId="0" applyFont="1" applyFill="1" applyAlignment="1">
      <alignment horizontal="center"/>
    </xf>
    <xf numFmtId="0" fontId="0" fillId="11" borderId="7" xfId="0" applyFill="1" applyBorder="1" applyAlignment="1">
      <alignment horizontal="left" indent="2"/>
    </xf>
    <xf numFmtId="0" fontId="0" fillId="11" borderId="7" xfId="0" applyFill="1" applyBorder="1" applyAlignment="1">
      <alignment horizontal="center"/>
    </xf>
    <xf numFmtId="0" fontId="0" fillId="11" borderId="0" xfId="0" applyFill="1" applyAlignment="1">
      <alignment horizontal="left" indent="2"/>
    </xf>
    <xf numFmtId="0" fontId="0" fillId="11" borderId="0" xfId="0" applyFill="1" applyAlignment="1">
      <alignment horizontal="center"/>
    </xf>
    <xf numFmtId="0" fontId="2" fillId="11" borderId="0" xfId="0" applyFont="1" applyFill="1" applyAlignment="1">
      <alignment horizontal="left" indent="2"/>
    </xf>
    <xf numFmtId="0" fontId="0" fillId="7" borderId="0" xfId="0" applyFill="1"/>
    <xf numFmtId="0" fontId="0" fillId="7" borderId="0" xfId="0" applyFill="1" applyAlignment="1">
      <alignment horizontal="center"/>
    </xf>
    <xf numFmtId="0" fontId="0" fillId="8" borderId="0" xfId="0" applyFill="1"/>
    <xf numFmtId="0" fontId="0" fillId="8" borderId="0" xfId="0" applyFill="1" applyAlignment="1">
      <alignment horizontal="center"/>
    </xf>
    <xf numFmtId="0" fontId="2" fillId="8" borderId="0" xfId="0" applyFont="1" applyFill="1"/>
    <xf numFmtId="0" fontId="1" fillId="12" borderId="0" xfId="0" applyFont="1" applyFill="1" applyAlignment="1">
      <alignment horizontal="center" vertical="center"/>
    </xf>
    <xf numFmtId="0" fontId="1" fillId="13" borderId="0" xfId="0" applyFont="1" applyFill="1" applyAlignment="1">
      <alignment horizontal="center"/>
    </xf>
    <xf numFmtId="0" fontId="0" fillId="13" borderId="0" xfId="0" applyFill="1" applyAlignment="1">
      <alignment horizontal="center"/>
    </xf>
    <xf numFmtId="0" fontId="2" fillId="13" borderId="0" xfId="0" applyFont="1" applyFill="1" applyAlignment="1">
      <alignment horizontal="center"/>
    </xf>
    <xf numFmtId="0" fontId="1" fillId="15" borderId="0" xfId="0" applyFont="1" applyFill="1" applyAlignment="1">
      <alignment horizontal="center"/>
    </xf>
    <xf numFmtId="0" fontId="0" fillId="15" borderId="0" xfId="0" applyFill="1" applyAlignment="1">
      <alignment horizontal="center"/>
    </xf>
    <xf numFmtId="0" fontId="11" fillId="10" borderId="0" xfId="0" applyFont="1" applyFill="1"/>
    <xf numFmtId="0" fontId="11" fillId="10" borderId="0" xfId="0" applyFont="1" applyFill="1" applyAlignment="1">
      <alignment horizontal="center"/>
    </xf>
    <xf numFmtId="0" fontId="11" fillId="10" borderId="0" xfId="0" applyFont="1" applyFill="1" applyAlignment="1">
      <alignment horizontal="right"/>
    </xf>
    <xf numFmtId="1" fontId="11" fillId="10" borderId="0" xfId="0" applyNumberFormat="1" applyFont="1" applyFill="1" applyAlignment="1">
      <alignment horizontal="center"/>
    </xf>
    <xf numFmtId="1" fontId="12" fillId="10" borderId="0" xfId="0" applyNumberFormat="1" applyFont="1" applyFill="1" applyAlignment="1">
      <alignment horizontal="center"/>
    </xf>
    <xf numFmtId="164" fontId="12" fillId="10" borderId="0" xfId="0" applyNumberFormat="1" applyFont="1" applyFill="1" applyAlignment="1">
      <alignment horizontal="center"/>
    </xf>
    <xf numFmtId="0" fontId="12" fillId="10" borderId="0" xfId="0" applyFont="1" applyFill="1"/>
    <xf numFmtId="0" fontId="0" fillId="14" borderId="0" xfId="0" applyFill="1" applyAlignment="1">
      <alignment horizontal="center"/>
    </xf>
    <xf numFmtId="0" fontId="0" fillId="16" borderId="0" xfId="0" applyFill="1"/>
    <xf numFmtId="165" fontId="0" fillId="16" borderId="0" xfId="2" applyNumberFormat="1" applyFont="1" applyFill="1" applyAlignment="1">
      <alignment horizontal="center"/>
    </xf>
    <xf numFmtId="165" fontId="0" fillId="6" borderId="0" xfId="2" applyNumberFormat="1" applyFont="1" applyFill="1" applyAlignment="1">
      <alignment horizontal="center"/>
    </xf>
    <xf numFmtId="165" fontId="2" fillId="6" borderId="0" xfId="2" applyNumberFormat="1" applyFont="1" applyFill="1" applyAlignment="1">
      <alignment horizontal="center"/>
    </xf>
    <xf numFmtId="165" fontId="0" fillId="6" borderId="0" xfId="2" applyNumberFormat="1" applyFont="1" applyFill="1"/>
    <xf numFmtId="165" fontId="0" fillId="2" borderId="0" xfId="2" applyNumberFormat="1" applyFont="1" applyFill="1" applyAlignment="1">
      <alignment horizontal="center"/>
    </xf>
    <xf numFmtId="0" fontId="2" fillId="2" borderId="0" xfId="0" applyFont="1" applyFill="1"/>
    <xf numFmtId="165" fontId="2" fillId="2" borderId="0" xfId="2" applyNumberFormat="1" applyFont="1" applyFill="1" applyAlignment="1">
      <alignment horizontal="center"/>
    </xf>
    <xf numFmtId="0" fontId="0" fillId="18" borderId="0" xfId="0" applyFill="1"/>
    <xf numFmtId="165" fontId="0" fillId="18" borderId="0" xfId="2" applyNumberFormat="1" applyFont="1" applyFill="1" applyAlignment="1">
      <alignment horizontal="center"/>
    </xf>
    <xf numFmtId="165" fontId="0" fillId="8" borderId="0" xfId="2" applyNumberFormat="1" applyFont="1" applyFill="1" applyAlignment="1">
      <alignment horizontal="center"/>
    </xf>
    <xf numFmtId="0" fontId="0" fillId="19" borderId="0" xfId="0" applyFill="1"/>
    <xf numFmtId="165" fontId="0" fillId="19" borderId="0" xfId="2" applyNumberFormat="1" applyFont="1" applyFill="1" applyAlignment="1">
      <alignment horizontal="center"/>
    </xf>
    <xf numFmtId="0" fontId="0" fillId="20" borderId="0" xfId="0" applyFill="1"/>
    <xf numFmtId="165" fontId="0" fillId="20" borderId="0" xfId="2" applyNumberFormat="1" applyFont="1" applyFill="1" applyAlignment="1">
      <alignment horizontal="center"/>
    </xf>
    <xf numFmtId="0" fontId="2" fillId="20" borderId="0" xfId="0" applyFont="1" applyFill="1"/>
    <xf numFmtId="0" fontId="1" fillId="20" borderId="0" xfId="0" applyFont="1" applyFill="1" applyAlignment="1">
      <alignment horizontal="right"/>
    </xf>
    <xf numFmtId="165" fontId="1" fillId="20" borderId="0" xfId="2" applyNumberFormat="1" applyFont="1" applyFill="1" applyAlignment="1">
      <alignment horizontal="center"/>
    </xf>
    <xf numFmtId="165" fontId="2" fillId="20" borderId="0" xfId="2" applyNumberFormat="1" applyFont="1" applyFill="1" applyAlignment="1">
      <alignment horizontal="center"/>
    </xf>
    <xf numFmtId="165" fontId="1" fillId="0" borderId="0" xfId="2" applyNumberFormat="1" applyFont="1" applyFill="1" applyAlignment="1">
      <alignment horizontal="center"/>
    </xf>
    <xf numFmtId="166" fontId="1" fillId="0" borderId="0" xfId="1" applyNumberFormat="1" applyFont="1" applyFill="1"/>
    <xf numFmtId="0" fontId="13" fillId="0" borderId="0" xfId="0" applyFont="1"/>
    <xf numFmtId="0" fontId="14" fillId="0" borderId="0" xfId="0" applyFont="1"/>
    <xf numFmtId="0" fontId="0" fillId="21" borderId="0" xfId="0" applyFill="1"/>
    <xf numFmtId="0" fontId="0" fillId="13" borderId="0" xfId="0" applyFill="1"/>
    <xf numFmtId="166" fontId="0" fillId="13" borderId="0" xfId="1" applyNumberFormat="1" applyFont="1" applyFill="1"/>
    <xf numFmtId="166" fontId="1" fillId="13" borderId="0" xfId="1" applyNumberFormat="1" applyFont="1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left" indent="1"/>
    </xf>
    <xf numFmtId="0" fontId="1" fillId="19" borderId="0" xfId="0" applyFont="1" applyFill="1" applyAlignment="1">
      <alignment horizontal="left" vertical="center" indent="1"/>
    </xf>
    <xf numFmtId="0" fontId="1" fillId="16" borderId="0" xfId="0" applyFont="1" applyFill="1" applyAlignment="1">
      <alignment horizontal="left" vertical="center" indent="1"/>
    </xf>
    <xf numFmtId="0" fontId="11" fillId="21" borderId="0" xfId="0" applyFont="1" applyFill="1"/>
    <xf numFmtId="0" fontId="11" fillId="17" borderId="0" xfId="0" applyFont="1" applyFill="1" applyAlignment="1">
      <alignment horizontal="center" vertical="center"/>
    </xf>
    <xf numFmtId="0" fontId="11" fillId="22" borderId="0" xfId="0" applyFont="1" applyFill="1"/>
    <xf numFmtId="0" fontId="12" fillId="22" borderId="0" xfId="0" applyFont="1" applyFill="1"/>
    <xf numFmtId="165" fontId="12" fillId="22" borderId="0" xfId="2" applyNumberFormat="1" applyFont="1" applyFill="1" applyAlignment="1">
      <alignment horizontal="center"/>
    </xf>
    <xf numFmtId="0" fontId="12" fillId="22" borderId="0" xfId="0" applyFont="1" applyFill="1" applyAlignment="1">
      <alignment horizontal="center"/>
    </xf>
    <xf numFmtId="0" fontId="12" fillId="22" borderId="0" xfId="0" applyFont="1" applyFill="1" applyAlignment="1">
      <alignment horizontal="left" indent="1"/>
    </xf>
    <xf numFmtId="0" fontId="11" fillId="22" borderId="0" xfId="0" applyFont="1" applyFill="1" applyAlignment="1">
      <alignment horizontal="right"/>
    </xf>
    <xf numFmtId="165" fontId="11" fillId="22" borderId="0" xfId="2" applyNumberFormat="1" applyFont="1" applyFill="1" applyAlignment="1">
      <alignment horizontal="center"/>
    </xf>
    <xf numFmtId="166" fontId="11" fillId="22" borderId="0" xfId="1" applyNumberFormat="1" applyFont="1" applyFill="1"/>
    <xf numFmtId="0" fontId="12" fillId="22" borderId="0" xfId="0" quotePrefix="1" applyFont="1" applyFill="1" applyAlignment="1">
      <alignment horizontal="center"/>
    </xf>
    <xf numFmtId="44" fontId="11" fillId="22" borderId="0" xfId="1" applyFont="1" applyFill="1"/>
    <xf numFmtId="0" fontId="0" fillId="23" borderId="0" xfId="0" applyFill="1" applyAlignment="1">
      <alignment horizontal="center" vertical="center"/>
    </xf>
    <xf numFmtId="0" fontId="15" fillId="0" borderId="0" xfId="0" applyFont="1"/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5" borderId="0" xfId="0" applyFont="1" applyFill="1" applyAlignment="1">
      <alignment horizontal="center" vertical="center"/>
    </xf>
    <xf numFmtId="0" fontId="1" fillId="0" borderId="0" xfId="0" applyFont="1" applyAlignment="1">
      <alignment horizontal="right"/>
    </xf>
    <xf numFmtId="0" fontId="11" fillId="10" borderId="0" xfId="0" applyFont="1" applyFill="1" applyAlignment="1">
      <alignment horizontal="right"/>
    </xf>
    <xf numFmtId="0" fontId="1" fillId="2" borderId="0" xfId="0" applyFont="1" applyFill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12" borderId="0" xfId="0" applyFont="1" applyFill="1" applyAlignment="1">
      <alignment horizontal="center" vertical="center"/>
    </xf>
    <xf numFmtId="0" fontId="1" fillId="14" borderId="0" xfId="0" applyFont="1" applyFill="1" applyAlignment="1">
      <alignment horizontal="center" vertical="center"/>
    </xf>
    <xf numFmtId="0" fontId="2" fillId="0" borderId="0" xfId="0" applyFont="1" applyAlignment="1">
      <alignment horizontal="right" indent="5"/>
    </xf>
    <xf numFmtId="0" fontId="0" fillId="0" borderId="0" xfId="0"/>
    <xf numFmtId="0" fontId="1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11" borderId="2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center" vertical="center"/>
    </xf>
    <xf numFmtId="0" fontId="11" fillId="16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9" fillId="3" borderId="0" xfId="0" applyFont="1" applyFill="1"/>
    <xf numFmtId="0" fontId="1" fillId="6" borderId="0" xfId="0" applyFont="1" applyFill="1" applyAlignment="1">
      <alignment horizontal="left" vertical="center" indent="1"/>
    </xf>
    <xf numFmtId="0" fontId="1" fillId="20" borderId="0" xfId="0" applyFont="1" applyFill="1" applyAlignment="1">
      <alignment horizontal="left" vertical="center" indent="1"/>
    </xf>
    <xf numFmtId="0" fontId="1" fillId="2" borderId="0" xfId="0" applyFont="1" applyFill="1" applyAlignment="1">
      <alignment horizontal="left" vertical="center" indent="1"/>
    </xf>
    <xf numFmtId="0" fontId="1" fillId="18" borderId="0" xfId="0" applyFont="1" applyFill="1" applyAlignment="1">
      <alignment horizontal="left" vertical="center" indent="1"/>
    </xf>
    <xf numFmtId="0" fontId="1" fillId="8" borderId="0" xfId="0" applyFont="1" applyFill="1" applyAlignment="1">
      <alignment horizontal="left" vertical="center" indent="1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97B5D5"/>
      <color rgb="FFE3E6E9"/>
      <color rgb="FF5284BA"/>
      <color rgb="FF0086BF"/>
      <color rgb="FFB4BDC4"/>
      <color rgb="FFEE7303"/>
      <color rgb="FFB7E5FF"/>
      <color rgb="FFC6D6E8"/>
      <color rgb="FF003B5C"/>
      <color rgb="FF57C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www.ausimm.com/courses/short-courses/cost-estimation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603249</xdr:colOff>
      <xdr:row>4</xdr:row>
      <xdr:rowOff>149012</xdr:rowOff>
    </xdr:from>
    <xdr:to>
      <xdr:col>15</xdr:col>
      <xdr:colOff>188912</xdr:colOff>
      <xdr:row>23</xdr:row>
      <xdr:rowOff>41485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C8B9517-B056-56E2-ACDE-F945D83899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03249" y="1812712"/>
          <a:ext cx="8729663" cy="29087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69449-A87C-41E5-B72B-38690A078536}">
  <dimension ref="B2:G4"/>
  <sheetViews>
    <sheetView tabSelected="1" workbookViewId="0">
      <selection activeCell="Q12" sqref="Q12"/>
    </sheetView>
  </sheetViews>
  <sheetFormatPr defaultRowHeight="12.5" x14ac:dyDescent="0.25"/>
  <sheetData>
    <row r="2" spans="2:7" ht="71.150000000000006" customHeight="1" x14ac:dyDescent="0.25">
      <c r="B2" s="102" t="s">
        <v>84</v>
      </c>
      <c r="C2" s="103"/>
      <c r="D2" s="103"/>
      <c r="E2" s="103"/>
      <c r="F2" s="103"/>
      <c r="G2" s="103"/>
    </row>
    <row r="4" spans="2:7" ht="35.15" customHeight="1" x14ac:dyDescent="0.25">
      <c r="B4" s="102" t="s">
        <v>85</v>
      </c>
      <c r="C4" s="102"/>
      <c r="D4" s="102"/>
      <c r="E4" s="102"/>
      <c r="F4" s="102"/>
      <c r="G4" s="102"/>
    </row>
  </sheetData>
  <mergeCells count="2">
    <mergeCell ref="B2:G2"/>
    <mergeCell ref="B4:G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V67"/>
  <sheetViews>
    <sheetView showGridLines="0" showRowColHeaders="0" zoomScale="70" zoomScaleNormal="70" workbookViewId="0">
      <selection activeCell="B4" sqref="B4"/>
    </sheetView>
  </sheetViews>
  <sheetFormatPr defaultRowHeight="12.5" x14ac:dyDescent="0.25"/>
  <cols>
    <col min="2" max="2" width="32.54296875" customWidth="1"/>
    <col min="3" max="3" width="46.453125" customWidth="1"/>
    <col min="4" max="6" width="10.7265625" customWidth="1"/>
    <col min="7" max="7" width="10.81640625" customWidth="1"/>
    <col min="10" max="10" width="21" customWidth="1"/>
  </cols>
  <sheetData>
    <row r="2" spans="2:12" ht="28" x14ac:dyDescent="0.7">
      <c r="B2" s="15" t="s">
        <v>78</v>
      </c>
      <c r="C2" s="13"/>
      <c r="D2" s="13"/>
      <c r="E2" s="13"/>
      <c r="F2" s="13"/>
    </row>
    <row r="3" spans="2:12" ht="23" x14ac:dyDescent="0.6">
      <c r="B3" s="14" t="s">
        <v>79</v>
      </c>
      <c r="C3" s="14"/>
      <c r="D3" s="14"/>
      <c r="E3" s="14"/>
      <c r="F3" s="14"/>
      <c r="G3" s="16"/>
    </row>
    <row r="4" spans="2:12" ht="17.5" x14ac:dyDescent="0.35">
      <c r="B4" s="101" t="s">
        <v>82</v>
      </c>
    </row>
    <row r="5" spans="2:12" ht="17.5" x14ac:dyDescent="0.35">
      <c r="B5" s="4"/>
      <c r="D5" s="1" t="s">
        <v>65</v>
      </c>
      <c r="E5" s="1"/>
      <c r="F5" s="1"/>
      <c r="G5" s="1"/>
      <c r="H5" s="1"/>
      <c r="J5" s="120" t="s">
        <v>64</v>
      </c>
      <c r="K5" s="121"/>
      <c r="L5" s="122"/>
    </row>
    <row r="6" spans="2:12" ht="10.5" customHeight="1" x14ac:dyDescent="0.35">
      <c r="B6" s="4"/>
      <c r="D6" s="1"/>
      <c r="E6" s="1"/>
      <c r="F6" s="1"/>
      <c r="G6" s="1"/>
      <c r="H6" s="1"/>
      <c r="J6" s="123"/>
      <c r="K6" s="124"/>
      <c r="L6" s="125"/>
    </row>
    <row r="7" spans="2:12" x14ac:dyDescent="0.25">
      <c r="D7" s="107" t="s">
        <v>40</v>
      </c>
      <c r="E7" s="107"/>
      <c r="F7" s="107"/>
      <c r="G7" s="119" t="s">
        <v>47</v>
      </c>
      <c r="J7" s="117" t="s">
        <v>63</v>
      </c>
      <c r="K7" s="117" t="s">
        <v>60</v>
      </c>
      <c r="L7" s="117" t="s">
        <v>51</v>
      </c>
    </row>
    <row r="8" spans="2:12" x14ac:dyDescent="0.25">
      <c r="D8" s="107"/>
      <c r="E8" s="107"/>
      <c r="F8" s="107"/>
      <c r="G8" s="119"/>
      <c r="J8" s="118"/>
      <c r="K8" s="118"/>
      <c r="L8" s="118"/>
    </row>
    <row r="9" spans="2:12" ht="13" x14ac:dyDescent="0.3">
      <c r="B9" s="1"/>
      <c r="D9" s="111" t="s">
        <v>37</v>
      </c>
      <c r="E9" s="112" t="s">
        <v>38</v>
      </c>
      <c r="F9" s="111" t="s">
        <v>39</v>
      </c>
      <c r="G9" s="119"/>
      <c r="J9" s="118"/>
      <c r="K9" s="118"/>
      <c r="L9" s="118"/>
    </row>
    <row r="10" spans="2:12" ht="13" x14ac:dyDescent="0.3">
      <c r="B10" s="1"/>
      <c r="D10" s="111"/>
      <c r="E10" s="112"/>
      <c r="F10" s="111"/>
      <c r="G10" s="119"/>
      <c r="J10" s="33" t="s">
        <v>52</v>
      </c>
      <c r="K10" s="34">
        <v>6</v>
      </c>
      <c r="L10" s="34">
        <f>K10*4</f>
        <v>24</v>
      </c>
    </row>
    <row r="11" spans="2:12" ht="13" x14ac:dyDescent="0.3">
      <c r="B11" s="113" t="s">
        <v>33</v>
      </c>
      <c r="C11" s="113"/>
      <c r="D11" s="44">
        <v>810000</v>
      </c>
      <c r="E11" s="47">
        <v>307000</v>
      </c>
      <c r="F11" s="44">
        <v>208000</v>
      </c>
      <c r="G11" s="47">
        <v>500000</v>
      </c>
      <c r="J11" s="35" t="s">
        <v>53</v>
      </c>
      <c r="K11" s="36">
        <v>3</v>
      </c>
      <c r="L11" s="36">
        <f t="shared" ref="L11:L16" si="0">K11*4</f>
        <v>12</v>
      </c>
    </row>
    <row r="12" spans="2:12" x14ac:dyDescent="0.25">
      <c r="B12" s="113" t="s">
        <v>32</v>
      </c>
      <c r="C12" s="113"/>
      <c r="D12" s="45">
        <v>7818</v>
      </c>
      <c r="E12" s="48">
        <v>4276</v>
      </c>
      <c r="F12" s="45">
        <v>4063</v>
      </c>
      <c r="G12" s="48">
        <v>6000</v>
      </c>
      <c r="J12" s="35" t="s">
        <v>54</v>
      </c>
      <c r="K12" s="36">
        <v>2</v>
      </c>
      <c r="L12" s="36">
        <f t="shared" si="0"/>
        <v>8</v>
      </c>
    </row>
    <row r="13" spans="2:12" ht="13" x14ac:dyDescent="0.25">
      <c r="C13" s="17" t="s">
        <v>34</v>
      </c>
      <c r="D13" s="18">
        <f>D11/D12</f>
        <v>103.60706062931696</v>
      </c>
      <c r="E13" s="18">
        <f>E11/E12</f>
        <v>71.796071094480823</v>
      </c>
      <c r="F13" s="18">
        <f>F11/F12</f>
        <v>51.193699237016979</v>
      </c>
      <c r="G13" s="18">
        <f>G11/G12</f>
        <v>83.333333333333329</v>
      </c>
      <c r="J13" s="35" t="s">
        <v>55</v>
      </c>
      <c r="K13" s="36">
        <v>3</v>
      </c>
      <c r="L13" s="36">
        <f t="shared" si="0"/>
        <v>12</v>
      </c>
    </row>
    <row r="14" spans="2:12" x14ac:dyDescent="0.25">
      <c r="D14" s="5"/>
      <c r="E14" s="5"/>
      <c r="F14" s="5"/>
      <c r="J14" s="35" t="s">
        <v>56</v>
      </c>
      <c r="K14" s="36">
        <v>2</v>
      </c>
      <c r="L14" s="36">
        <f t="shared" si="0"/>
        <v>8</v>
      </c>
    </row>
    <row r="15" spans="2:12" ht="13" x14ac:dyDescent="0.3">
      <c r="B15" s="1"/>
      <c r="D15" s="6"/>
      <c r="E15" s="5"/>
      <c r="F15" s="5"/>
      <c r="J15" s="35" t="s">
        <v>57</v>
      </c>
      <c r="K15" s="36">
        <v>2</v>
      </c>
      <c r="L15" s="36">
        <f t="shared" si="0"/>
        <v>8</v>
      </c>
    </row>
    <row r="16" spans="2:12" x14ac:dyDescent="0.25">
      <c r="D16" s="5"/>
      <c r="E16" s="5"/>
      <c r="F16" s="5"/>
      <c r="G16" s="5"/>
      <c r="J16" s="37" t="s">
        <v>59</v>
      </c>
      <c r="K16" s="36">
        <v>1</v>
      </c>
      <c r="L16" s="36">
        <f t="shared" si="0"/>
        <v>4</v>
      </c>
    </row>
    <row r="17" spans="2:22" x14ac:dyDescent="0.25">
      <c r="B17" s="109" t="s">
        <v>36</v>
      </c>
      <c r="C17" s="40" t="s">
        <v>0</v>
      </c>
      <c r="D17" s="45">
        <v>1</v>
      </c>
      <c r="E17" s="48">
        <v>1</v>
      </c>
      <c r="F17" s="45">
        <v>1</v>
      </c>
      <c r="G17" s="41">
        <v>1</v>
      </c>
      <c r="J17" s="37" t="s">
        <v>68</v>
      </c>
      <c r="K17" s="36"/>
      <c r="L17" s="36">
        <v>4</v>
      </c>
    </row>
    <row r="18" spans="2:22" x14ac:dyDescent="0.25">
      <c r="B18" s="109"/>
      <c r="C18" s="40" t="s">
        <v>29</v>
      </c>
      <c r="D18" s="45">
        <v>3</v>
      </c>
      <c r="E18" s="48"/>
      <c r="F18" s="45"/>
      <c r="G18" s="41">
        <v>1</v>
      </c>
      <c r="J18" s="115" t="s">
        <v>67</v>
      </c>
      <c r="K18" s="116">
        <f>SUM(L10:L17)/4</f>
        <v>20</v>
      </c>
      <c r="L18" s="116"/>
    </row>
    <row r="19" spans="2:22" x14ac:dyDescent="0.25">
      <c r="B19" s="109"/>
      <c r="C19" s="42" t="s">
        <v>30</v>
      </c>
      <c r="D19" s="45">
        <v>1</v>
      </c>
      <c r="E19" s="48"/>
      <c r="F19" s="45"/>
      <c r="G19" s="41">
        <v>1</v>
      </c>
      <c r="J19" s="115"/>
      <c r="K19" s="116"/>
      <c r="L19" s="116"/>
    </row>
    <row r="20" spans="2:22" x14ac:dyDescent="0.25">
      <c r="C20" s="3"/>
      <c r="D20" s="5"/>
      <c r="E20" s="5"/>
      <c r="F20" s="5"/>
      <c r="G20" s="5"/>
      <c r="J20" s="29" t="s">
        <v>66</v>
      </c>
      <c r="K20" s="30"/>
      <c r="L20" s="30">
        <v>5</v>
      </c>
    </row>
    <row r="21" spans="2:22" ht="13" x14ac:dyDescent="0.3">
      <c r="B21" s="110" t="s">
        <v>62</v>
      </c>
      <c r="C21" s="21" t="s">
        <v>1</v>
      </c>
      <c r="D21" s="45">
        <v>8</v>
      </c>
      <c r="E21" s="48">
        <v>4</v>
      </c>
      <c r="F21" s="45">
        <v>4</v>
      </c>
      <c r="G21" s="22">
        <v>5</v>
      </c>
      <c r="J21" s="31" t="s">
        <v>49</v>
      </c>
      <c r="K21" s="30"/>
      <c r="L21" s="32">
        <f>SUM(L10:L20)</f>
        <v>85</v>
      </c>
    </row>
    <row r="22" spans="2:22" x14ac:dyDescent="0.25">
      <c r="B22" s="110"/>
      <c r="C22" s="21" t="s">
        <v>4</v>
      </c>
      <c r="D22" s="45">
        <v>21</v>
      </c>
      <c r="E22" s="48">
        <v>14</v>
      </c>
      <c r="F22" s="45">
        <v>18</v>
      </c>
      <c r="G22" s="22">
        <v>20</v>
      </c>
    </row>
    <row r="23" spans="2:22" ht="15" customHeight="1" x14ac:dyDescent="0.35">
      <c r="B23" s="110"/>
      <c r="C23" s="21" t="s">
        <v>5</v>
      </c>
      <c r="D23" s="46">
        <v>21</v>
      </c>
      <c r="E23" s="48">
        <v>14</v>
      </c>
      <c r="F23" s="45">
        <v>12</v>
      </c>
      <c r="G23" s="22">
        <v>20</v>
      </c>
      <c r="J23" s="128" t="s">
        <v>76</v>
      </c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</row>
    <row r="24" spans="2:22" ht="15" customHeight="1" x14ac:dyDescent="0.25">
      <c r="B24" s="110"/>
      <c r="C24" s="21" t="s">
        <v>6</v>
      </c>
      <c r="D24" s="45">
        <v>21</v>
      </c>
      <c r="E24" s="48">
        <v>13</v>
      </c>
      <c r="F24" s="45">
        <v>12</v>
      </c>
      <c r="G24" s="22">
        <v>20</v>
      </c>
      <c r="J24" s="126" t="s">
        <v>58</v>
      </c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</row>
    <row r="25" spans="2:22" ht="15" customHeight="1" x14ac:dyDescent="0.35">
      <c r="B25" s="110"/>
      <c r="C25" s="21" t="s">
        <v>7</v>
      </c>
      <c r="D25" s="45">
        <v>21</v>
      </c>
      <c r="E25" s="48">
        <v>14</v>
      </c>
      <c r="F25" s="45">
        <v>12</v>
      </c>
      <c r="G25" s="22">
        <v>20</v>
      </c>
      <c r="J25" s="127" t="s">
        <v>69</v>
      </c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</row>
    <row r="26" spans="2:22" ht="14" x14ac:dyDescent="0.35">
      <c r="B26" s="49"/>
      <c r="C26" s="50" t="s">
        <v>61</v>
      </c>
      <c r="D26" s="50">
        <f>SUM(D21:D25)</f>
        <v>92</v>
      </c>
      <c r="E26" s="50">
        <f t="shared" ref="E26:G26" si="1">SUM(E21:E25)</f>
        <v>59</v>
      </c>
      <c r="F26" s="50">
        <f t="shared" si="1"/>
        <v>58</v>
      </c>
      <c r="G26" s="50">
        <f t="shared" si="1"/>
        <v>85</v>
      </c>
      <c r="J26" s="127" t="s">
        <v>70</v>
      </c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</row>
    <row r="27" spans="2:22" ht="13" x14ac:dyDescent="0.3">
      <c r="B27" s="1"/>
      <c r="C27" s="2"/>
      <c r="D27" s="6"/>
      <c r="E27" s="6"/>
      <c r="F27" s="6"/>
      <c r="G27" s="6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</row>
    <row r="28" spans="2:22" x14ac:dyDescent="0.25">
      <c r="B28" s="23"/>
      <c r="C28" s="23" t="s">
        <v>2</v>
      </c>
      <c r="D28" s="45">
        <v>3</v>
      </c>
      <c r="E28" s="48">
        <v>1</v>
      </c>
      <c r="F28" s="45">
        <v>1</v>
      </c>
      <c r="G28" s="24">
        <v>3</v>
      </c>
      <c r="J28" s="3"/>
    </row>
    <row r="29" spans="2:22" x14ac:dyDescent="0.25">
      <c r="B29" s="23"/>
      <c r="C29" s="23" t="s">
        <v>3</v>
      </c>
      <c r="D29" s="45">
        <v>2</v>
      </c>
      <c r="E29" s="48">
        <v>1</v>
      </c>
      <c r="F29" s="45"/>
      <c r="G29" s="24">
        <v>1</v>
      </c>
    </row>
    <row r="30" spans="2:22" x14ac:dyDescent="0.25">
      <c r="B30" s="23"/>
      <c r="C30" s="23" t="s">
        <v>8</v>
      </c>
      <c r="D30" s="45">
        <v>4</v>
      </c>
      <c r="E30" s="48"/>
      <c r="F30" s="45"/>
      <c r="G30" s="23"/>
    </row>
    <row r="31" spans="2:22" x14ac:dyDescent="0.25">
      <c r="B31" s="23"/>
      <c r="C31" s="25" t="s">
        <v>41</v>
      </c>
      <c r="D31" s="45">
        <v>1</v>
      </c>
      <c r="E31" s="48"/>
      <c r="F31" s="45">
        <v>1</v>
      </c>
      <c r="G31" s="24">
        <v>1</v>
      </c>
    </row>
    <row r="32" spans="2:22" ht="13" x14ac:dyDescent="0.3">
      <c r="C32" s="2" t="s">
        <v>17</v>
      </c>
      <c r="D32" s="6">
        <f>SUM(D28:D31)</f>
        <v>10</v>
      </c>
      <c r="E32" s="6">
        <f t="shared" ref="E32:G32" si="2">SUM(E28:E31)</f>
        <v>2</v>
      </c>
      <c r="F32" s="6">
        <f t="shared" si="2"/>
        <v>2</v>
      </c>
      <c r="G32" s="6">
        <f t="shared" si="2"/>
        <v>5</v>
      </c>
      <c r="J32" t="s">
        <v>11</v>
      </c>
    </row>
    <row r="33" spans="2:8" ht="13" x14ac:dyDescent="0.3">
      <c r="C33" s="2" t="s">
        <v>49</v>
      </c>
      <c r="D33" s="6">
        <f>D32+D26</f>
        <v>102</v>
      </c>
      <c r="E33" s="6">
        <f t="shared" ref="E33:G33" si="3">E32+E26</f>
        <v>61</v>
      </c>
      <c r="F33" s="6">
        <f t="shared" si="3"/>
        <v>60</v>
      </c>
      <c r="G33" s="6">
        <f t="shared" si="3"/>
        <v>90</v>
      </c>
    </row>
    <row r="34" spans="2:8" ht="13" x14ac:dyDescent="0.3">
      <c r="B34" s="51" t="s">
        <v>80</v>
      </c>
      <c r="C34" s="49" t="s">
        <v>42</v>
      </c>
      <c r="D34" s="52">
        <f>D11/D33</f>
        <v>7941.1764705882351</v>
      </c>
      <c r="E34" s="52">
        <f>E11/E33</f>
        <v>5032.7868852459014</v>
      </c>
      <c r="F34" s="52">
        <f>F11/F33</f>
        <v>3466.6666666666665</v>
      </c>
      <c r="G34" s="52">
        <f>G11/G33</f>
        <v>5555.5555555555557</v>
      </c>
    </row>
    <row r="36" spans="2:8" x14ac:dyDescent="0.25">
      <c r="B36" s="104" t="s">
        <v>9</v>
      </c>
      <c r="C36" s="26" t="s">
        <v>10</v>
      </c>
      <c r="D36" s="45">
        <v>2</v>
      </c>
      <c r="E36" s="48">
        <v>1</v>
      </c>
      <c r="F36" s="45">
        <v>1</v>
      </c>
      <c r="G36" s="27">
        <v>2</v>
      </c>
    </row>
    <row r="37" spans="2:8" x14ac:dyDescent="0.25">
      <c r="B37" s="104"/>
      <c r="C37" s="26" t="s">
        <v>12</v>
      </c>
      <c r="D37" s="45">
        <v>4</v>
      </c>
      <c r="E37" s="48">
        <v>2</v>
      </c>
      <c r="F37" s="45">
        <v>2</v>
      </c>
      <c r="G37" s="27">
        <v>2</v>
      </c>
    </row>
    <row r="38" spans="2:8" x14ac:dyDescent="0.25">
      <c r="B38" s="104"/>
      <c r="C38" s="26" t="s">
        <v>13</v>
      </c>
      <c r="D38" s="45">
        <v>2</v>
      </c>
      <c r="E38" s="48">
        <v>2</v>
      </c>
      <c r="F38" s="45"/>
      <c r="G38" s="27">
        <v>2</v>
      </c>
    </row>
    <row r="39" spans="2:8" x14ac:dyDescent="0.25">
      <c r="B39" s="104"/>
      <c r="C39" s="26" t="s">
        <v>4</v>
      </c>
      <c r="D39" s="45">
        <v>20</v>
      </c>
      <c r="E39" s="48">
        <v>13</v>
      </c>
      <c r="F39" s="45">
        <v>9</v>
      </c>
      <c r="G39" s="27">
        <v>15</v>
      </c>
    </row>
    <row r="40" spans="2:8" x14ac:dyDescent="0.25">
      <c r="B40" s="104"/>
      <c r="C40" s="26" t="s">
        <v>5</v>
      </c>
      <c r="D40" s="45">
        <v>21</v>
      </c>
      <c r="E40" s="48">
        <v>14</v>
      </c>
      <c r="F40" s="45">
        <v>9</v>
      </c>
      <c r="G40" s="27">
        <v>15</v>
      </c>
    </row>
    <row r="41" spans="2:8" x14ac:dyDescent="0.25">
      <c r="B41" s="104"/>
      <c r="C41" s="26" t="s">
        <v>14</v>
      </c>
      <c r="D41" s="45">
        <v>1</v>
      </c>
      <c r="E41" s="48">
        <v>1</v>
      </c>
      <c r="F41" s="45"/>
      <c r="G41" s="27">
        <v>1</v>
      </c>
    </row>
    <row r="42" spans="2:8" x14ac:dyDescent="0.25">
      <c r="B42" s="104"/>
      <c r="C42" s="28" t="s">
        <v>43</v>
      </c>
      <c r="D42" s="45">
        <v>1</v>
      </c>
      <c r="E42" s="48"/>
      <c r="F42" s="45"/>
      <c r="G42" s="27">
        <v>1</v>
      </c>
    </row>
    <row r="43" spans="2:8" x14ac:dyDescent="0.25">
      <c r="B43" s="104"/>
      <c r="C43" s="28" t="s">
        <v>44</v>
      </c>
      <c r="D43" s="45">
        <v>1</v>
      </c>
      <c r="E43" s="48"/>
      <c r="F43" s="45"/>
      <c r="G43" s="27">
        <v>1</v>
      </c>
    </row>
    <row r="44" spans="2:8" x14ac:dyDescent="0.25">
      <c r="B44" s="104"/>
      <c r="C44" s="26" t="s">
        <v>15</v>
      </c>
      <c r="D44" s="45">
        <v>1</v>
      </c>
      <c r="E44" s="48"/>
      <c r="F44" s="45"/>
      <c r="G44" s="26"/>
      <c r="H44" t="s">
        <v>11</v>
      </c>
    </row>
    <row r="45" spans="2:8" x14ac:dyDescent="0.25">
      <c r="B45" s="104"/>
      <c r="C45" s="28" t="s">
        <v>31</v>
      </c>
      <c r="D45" s="45">
        <v>1</v>
      </c>
      <c r="E45" s="48"/>
      <c r="F45" s="45"/>
      <c r="G45" s="26"/>
    </row>
    <row r="46" spans="2:8" x14ac:dyDescent="0.25">
      <c r="B46" s="104"/>
      <c r="C46" s="28" t="s">
        <v>16</v>
      </c>
      <c r="D46" s="45">
        <v>5</v>
      </c>
      <c r="E46" s="48">
        <v>18</v>
      </c>
      <c r="F46" s="45"/>
      <c r="G46" s="27">
        <v>2</v>
      </c>
    </row>
    <row r="47" spans="2:8" ht="13" x14ac:dyDescent="0.3">
      <c r="C47" s="2" t="s">
        <v>17</v>
      </c>
      <c r="D47" s="6">
        <f>SUM(D36:D46)</f>
        <v>59</v>
      </c>
      <c r="E47" s="6">
        <f>SUM(E36:E46)</f>
        <v>51</v>
      </c>
      <c r="F47" s="6">
        <f>SUM(F36:F46)</f>
        <v>21</v>
      </c>
      <c r="G47" s="6">
        <f>SUM(G36:G46)</f>
        <v>41</v>
      </c>
    </row>
    <row r="48" spans="2:8" ht="13" x14ac:dyDescent="0.3">
      <c r="B48" s="51" t="s">
        <v>80</v>
      </c>
      <c r="C48" s="51" t="s">
        <v>45</v>
      </c>
      <c r="D48" s="53">
        <f>D11/D47</f>
        <v>13728.813559322034</v>
      </c>
      <c r="E48" s="53">
        <f>E11/E47</f>
        <v>6019.6078431372553</v>
      </c>
      <c r="F48" s="53">
        <f>F11/F47</f>
        <v>9904.7619047619046</v>
      </c>
      <c r="G48" s="53">
        <f>G11/G47</f>
        <v>12195.121951219513</v>
      </c>
    </row>
    <row r="49" spans="2:7" ht="13" x14ac:dyDescent="0.3">
      <c r="B49" s="51" t="s">
        <v>80</v>
      </c>
      <c r="C49" s="51" t="s">
        <v>71</v>
      </c>
      <c r="D49" s="54">
        <f>D47/D33</f>
        <v>0.57843137254901966</v>
      </c>
      <c r="E49" s="54">
        <f>E47/E33</f>
        <v>0.83606557377049184</v>
      </c>
      <c r="F49" s="54">
        <f>F47/F33</f>
        <v>0.35</v>
      </c>
      <c r="G49" s="54">
        <f>G47/G33</f>
        <v>0.45555555555555555</v>
      </c>
    </row>
    <row r="50" spans="2:7" ht="13" x14ac:dyDescent="0.3">
      <c r="C50" s="1"/>
      <c r="D50" s="18"/>
      <c r="E50" s="18"/>
      <c r="F50" s="18"/>
    </row>
    <row r="51" spans="2:7" x14ac:dyDescent="0.25">
      <c r="G51" s="5"/>
    </row>
    <row r="52" spans="2:7" x14ac:dyDescent="0.25">
      <c r="B52" s="107" t="s">
        <v>18</v>
      </c>
      <c r="C52" s="19" t="s">
        <v>19</v>
      </c>
      <c r="D52" s="45">
        <v>1</v>
      </c>
      <c r="E52" s="20"/>
      <c r="F52" s="45"/>
      <c r="G52" s="20">
        <v>1</v>
      </c>
    </row>
    <row r="53" spans="2:7" x14ac:dyDescent="0.25">
      <c r="B53" s="107"/>
      <c r="C53" s="19" t="s">
        <v>20</v>
      </c>
      <c r="D53" s="45">
        <v>4</v>
      </c>
      <c r="E53" s="20">
        <v>1</v>
      </c>
      <c r="F53" s="45">
        <v>1</v>
      </c>
      <c r="G53" s="20">
        <v>3</v>
      </c>
    </row>
    <row r="54" spans="2:7" x14ac:dyDescent="0.25">
      <c r="B54" s="107"/>
      <c r="C54" s="19" t="s">
        <v>21</v>
      </c>
      <c r="D54" s="45">
        <v>4</v>
      </c>
      <c r="E54" s="20">
        <v>2</v>
      </c>
      <c r="F54" s="45"/>
      <c r="G54" s="20">
        <v>2</v>
      </c>
    </row>
    <row r="55" spans="2:7" x14ac:dyDescent="0.25">
      <c r="B55" s="107"/>
      <c r="C55" s="19" t="s">
        <v>22</v>
      </c>
      <c r="D55" s="45">
        <v>4</v>
      </c>
      <c r="E55" s="20">
        <v>1</v>
      </c>
      <c r="F55" s="45">
        <v>1</v>
      </c>
      <c r="G55" s="20">
        <v>2</v>
      </c>
    </row>
    <row r="56" spans="2:7" x14ac:dyDescent="0.25">
      <c r="B56" s="107"/>
      <c r="C56" s="19" t="s">
        <v>23</v>
      </c>
      <c r="D56" s="45">
        <v>6</v>
      </c>
      <c r="E56" s="20">
        <v>1</v>
      </c>
      <c r="F56" s="45">
        <v>1</v>
      </c>
      <c r="G56" s="20">
        <v>3</v>
      </c>
    </row>
    <row r="57" spans="2:7" x14ac:dyDescent="0.25">
      <c r="B57" s="107"/>
      <c r="C57" s="19" t="s">
        <v>24</v>
      </c>
      <c r="D57" s="45">
        <v>2</v>
      </c>
      <c r="E57" s="20"/>
      <c r="F57" s="45"/>
      <c r="G57" s="20">
        <v>1</v>
      </c>
    </row>
    <row r="58" spans="2:7" x14ac:dyDescent="0.25">
      <c r="B58" s="107"/>
      <c r="C58" s="19" t="s">
        <v>25</v>
      </c>
      <c r="D58" s="45">
        <v>3</v>
      </c>
      <c r="E58" s="20"/>
      <c r="F58" s="45">
        <v>1</v>
      </c>
      <c r="G58" s="20">
        <v>1</v>
      </c>
    </row>
    <row r="59" spans="2:7" x14ac:dyDescent="0.25">
      <c r="B59" s="108" t="s">
        <v>26</v>
      </c>
      <c r="C59" s="38" t="s">
        <v>19</v>
      </c>
      <c r="D59" s="45">
        <v>1</v>
      </c>
      <c r="E59" s="39">
        <v>1</v>
      </c>
      <c r="F59" s="45">
        <v>1</v>
      </c>
      <c r="G59" s="39">
        <v>1</v>
      </c>
    </row>
    <row r="60" spans="2:7" x14ac:dyDescent="0.25">
      <c r="B60" s="108"/>
      <c r="C60" s="38" t="s">
        <v>27</v>
      </c>
      <c r="D60" s="45">
        <v>5</v>
      </c>
      <c r="E60" s="39">
        <v>4</v>
      </c>
      <c r="F60" s="45">
        <v>3</v>
      </c>
      <c r="G60" s="39">
        <v>3</v>
      </c>
    </row>
    <row r="61" spans="2:7" ht="13" x14ac:dyDescent="0.3">
      <c r="B61" s="105" t="s">
        <v>28</v>
      </c>
      <c r="C61" s="105"/>
      <c r="D61" s="5">
        <v>2</v>
      </c>
      <c r="E61" s="5"/>
      <c r="F61" s="5"/>
      <c r="G61" s="5"/>
    </row>
    <row r="62" spans="2:7" ht="13" x14ac:dyDescent="0.3">
      <c r="B62" s="105" t="s">
        <v>46</v>
      </c>
      <c r="C62" s="105"/>
      <c r="D62" s="5">
        <v>1</v>
      </c>
      <c r="E62" s="5"/>
      <c r="F62" s="5"/>
      <c r="G62" s="5">
        <v>1</v>
      </c>
    </row>
    <row r="63" spans="2:7" ht="13" x14ac:dyDescent="0.3">
      <c r="C63" s="2" t="s">
        <v>17</v>
      </c>
      <c r="D63" s="6">
        <f>SUM(D52:D62)</f>
        <v>33</v>
      </c>
      <c r="E63" s="6">
        <f>SUM(E52:E62)</f>
        <v>10</v>
      </c>
      <c r="F63" s="6">
        <f>SUM(F52:F62)</f>
        <v>8</v>
      </c>
      <c r="G63" s="6">
        <f>SUM(G52:G62)</f>
        <v>18</v>
      </c>
    </row>
    <row r="64" spans="2:7" ht="13" x14ac:dyDescent="0.3">
      <c r="B64" s="51" t="s">
        <v>80</v>
      </c>
      <c r="C64" s="51" t="s">
        <v>48</v>
      </c>
      <c r="D64" s="53">
        <f>D11/D63</f>
        <v>24545.454545454544</v>
      </c>
      <c r="E64" s="53">
        <f>E11/E63</f>
        <v>30700</v>
      </c>
      <c r="F64" s="53">
        <f>F11/F63</f>
        <v>26000</v>
      </c>
      <c r="G64" s="53">
        <f>G11/G63</f>
        <v>27777.777777777777</v>
      </c>
    </row>
    <row r="65" spans="2:7" x14ac:dyDescent="0.25">
      <c r="B65" s="55"/>
      <c r="C65" s="55"/>
      <c r="D65" s="55"/>
      <c r="E65" s="55"/>
      <c r="F65" s="55"/>
      <c r="G65" s="55"/>
    </row>
    <row r="66" spans="2:7" ht="13" x14ac:dyDescent="0.3">
      <c r="B66" s="106" t="s">
        <v>35</v>
      </c>
      <c r="C66" s="106"/>
      <c r="D66" s="50">
        <f>D63+D47+D33+D18+D17+D19</f>
        <v>199</v>
      </c>
      <c r="E66" s="50">
        <f>E63+E47+E33+E18+E17+E19</f>
        <v>123</v>
      </c>
      <c r="F66" s="50">
        <f>F63+F47+F33+F18+F17+F19</f>
        <v>90</v>
      </c>
      <c r="G66" s="50">
        <f>G63+G47+G33+G18+G17+G19</f>
        <v>152</v>
      </c>
    </row>
    <row r="67" spans="2:7" ht="13" x14ac:dyDescent="0.3">
      <c r="B67" s="51" t="s">
        <v>80</v>
      </c>
      <c r="C67" s="51" t="s">
        <v>48</v>
      </c>
      <c r="D67" s="52">
        <f>D11/D66</f>
        <v>4070.35175879397</v>
      </c>
      <c r="E67" s="52">
        <f>E11/E66</f>
        <v>2495.9349593495936</v>
      </c>
      <c r="F67" s="52">
        <f>F11/F66</f>
        <v>2311.1111111111113</v>
      </c>
      <c r="G67" s="52">
        <f>G11/G66</f>
        <v>3289.4736842105262</v>
      </c>
    </row>
  </sheetData>
  <mergeCells count="26">
    <mergeCell ref="J5:L6"/>
    <mergeCell ref="J24:V24"/>
    <mergeCell ref="J25:V25"/>
    <mergeCell ref="J23:V23"/>
    <mergeCell ref="J26:V26"/>
    <mergeCell ref="J27:V27"/>
    <mergeCell ref="J18:J19"/>
    <mergeCell ref="K18:L19"/>
    <mergeCell ref="D7:F8"/>
    <mergeCell ref="K7:K9"/>
    <mergeCell ref="L7:L9"/>
    <mergeCell ref="J7:J9"/>
    <mergeCell ref="G7:G10"/>
    <mergeCell ref="B17:B19"/>
    <mergeCell ref="B21:B25"/>
    <mergeCell ref="D9:D10"/>
    <mergeCell ref="E9:E10"/>
    <mergeCell ref="F9:F10"/>
    <mergeCell ref="B11:C11"/>
    <mergeCell ref="B12:C12"/>
    <mergeCell ref="B36:B46"/>
    <mergeCell ref="B61:C61"/>
    <mergeCell ref="B62:C62"/>
    <mergeCell ref="B66:C66"/>
    <mergeCell ref="B52:B58"/>
    <mergeCell ref="B59:B6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4A7FC-C542-458B-B979-CC4D5652BB4B}">
  <dimension ref="A2:L76"/>
  <sheetViews>
    <sheetView showGridLines="0" zoomScale="70" zoomScaleNormal="70" workbookViewId="0">
      <selection activeCell="I22" sqref="I22"/>
    </sheetView>
  </sheetViews>
  <sheetFormatPr defaultRowHeight="12.5" x14ac:dyDescent="0.25"/>
  <cols>
    <col min="1" max="1" width="28.1796875" customWidth="1"/>
    <col min="2" max="2" width="28.453125" customWidth="1"/>
    <col min="3" max="3" width="14.81640625" customWidth="1"/>
    <col min="4" max="4" width="10.54296875" customWidth="1"/>
    <col min="5" max="5" width="18.81640625" customWidth="1"/>
  </cols>
  <sheetData>
    <row r="2" spans="1:12" ht="28" x14ac:dyDescent="0.6">
      <c r="A2" s="78" t="s">
        <v>81</v>
      </c>
      <c r="B2" s="79"/>
      <c r="C2" s="79"/>
      <c r="D2" s="79"/>
    </row>
    <row r="3" spans="1:12" ht="18" x14ac:dyDescent="0.4">
      <c r="A3" s="12" t="s">
        <v>83</v>
      </c>
    </row>
    <row r="4" spans="1:12" ht="18" customHeight="1" x14ac:dyDescent="0.25">
      <c r="A4" s="84"/>
      <c r="B4" s="84"/>
      <c r="C4" s="100" t="s">
        <v>50</v>
      </c>
      <c r="D4" s="89" t="s">
        <v>72</v>
      </c>
      <c r="E4" s="43" t="s">
        <v>73</v>
      </c>
    </row>
    <row r="5" spans="1:12" x14ac:dyDescent="0.25">
      <c r="A5" s="129" t="s">
        <v>36</v>
      </c>
      <c r="B5" s="23" t="s">
        <v>0</v>
      </c>
      <c r="C5" s="61"/>
      <c r="D5" s="56">
        <f>'Labour Estimate'!G17</f>
        <v>1</v>
      </c>
      <c r="E5" s="81"/>
    </row>
    <row r="6" spans="1:12" x14ac:dyDescent="0.25">
      <c r="A6" s="129"/>
      <c r="B6" s="23" t="s">
        <v>29</v>
      </c>
      <c r="C6" s="59"/>
      <c r="D6" s="56">
        <f>'Labour Estimate'!G18</f>
        <v>1</v>
      </c>
      <c r="E6" s="81"/>
    </row>
    <row r="7" spans="1:12" x14ac:dyDescent="0.25">
      <c r="A7" s="129"/>
      <c r="B7" s="25" t="s">
        <v>30</v>
      </c>
      <c r="C7" s="60"/>
      <c r="D7" s="56">
        <f>'Labour Estimate'!G19</f>
        <v>1</v>
      </c>
      <c r="E7" s="81"/>
    </row>
    <row r="8" spans="1:12" x14ac:dyDescent="0.25">
      <c r="A8" s="85"/>
      <c r="B8" s="3"/>
      <c r="C8" s="8"/>
      <c r="D8" s="5"/>
    </row>
    <row r="9" spans="1:12" ht="13" x14ac:dyDescent="0.3">
      <c r="A9" s="130" t="s">
        <v>62</v>
      </c>
      <c r="B9" s="70" t="s">
        <v>1</v>
      </c>
      <c r="C9" s="71">
        <v>220000</v>
      </c>
      <c r="D9" s="56">
        <f>'Labour Estimate'!G21</f>
        <v>5</v>
      </c>
      <c r="E9" s="82">
        <f>C9*D9</f>
        <v>1100000</v>
      </c>
      <c r="G9" s="88" t="s">
        <v>76</v>
      </c>
      <c r="H9" s="80"/>
      <c r="I9" s="80"/>
      <c r="J9" s="80"/>
      <c r="K9" s="80"/>
      <c r="L9" s="80"/>
    </row>
    <row r="10" spans="1:12" x14ac:dyDescent="0.25">
      <c r="A10" s="130"/>
      <c r="B10" s="70" t="s">
        <v>52</v>
      </c>
      <c r="C10" s="71">
        <v>185000</v>
      </c>
      <c r="D10" s="56">
        <f>'Labour Estimate'!L10</f>
        <v>24</v>
      </c>
      <c r="E10" s="82">
        <f t="shared" ref="E10:E17" si="0">C10*D10</f>
        <v>4440000</v>
      </c>
      <c r="G10" s="3" t="s">
        <v>77</v>
      </c>
    </row>
    <row r="11" spans="1:12" x14ac:dyDescent="0.25">
      <c r="A11" s="130"/>
      <c r="B11" s="70" t="s">
        <v>53</v>
      </c>
      <c r="C11" s="71">
        <v>203000</v>
      </c>
      <c r="D11" s="56">
        <f>'Labour Estimate'!L11</f>
        <v>12</v>
      </c>
      <c r="E11" s="82">
        <f t="shared" si="0"/>
        <v>2436000</v>
      </c>
    </row>
    <row r="12" spans="1:12" x14ac:dyDescent="0.25">
      <c r="A12" s="130"/>
      <c r="B12" s="70" t="s">
        <v>54</v>
      </c>
      <c r="C12" s="71">
        <v>212000</v>
      </c>
      <c r="D12" s="56">
        <f>'Labour Estimate'!L12</f>
        <v>8</v>
      </c>
      <c r="E12" s="82">
        <f t="shared" si="0"/>
        <v>1696000</v>
      </c>
    </row>
    <row r="13" spans="1:12" x14ac:dyDescent="0.25">
      <c r="A13" s="130"/>
      <c r="B13" s="70" t="s">
        <v>55</v>
      </c>
      <c r="C13" s="71">
        <v>200000</v>
      </c>
      <c r="D13" s="56">
        <f>'Labour Estimate'!L13</f>
        <v>12</v>
      </c>
      <c r="E13" s="82">
        <f t="shared" si="0"/>
        <v>2400000</v>
      </c>
    </row>
    <row r="14" spans="1:12" x14ac:dyDescent="0.25">
      <c r="A14" s="130"/>
      <c r="B14" s="70" t="s">
        <v>56</v>
      </c>
      <c r="C14" s="71">
        <v>200000</v>
      </c>
      <c r="D14" s="56">
        <f>'Labour Estimate'!L14</f>
        <v>8</v>
      </c>
      <c r="E14" s="82">
        <f t="shared" si="0"/>
        <v>1600000</v>
      </c>
    </row>
    <row r="15" spans="1:12" x14ac:dyDescent="0.25">
      <c r="A15" s="130"/>
      <c r="B15" s="70" t="s">
        <v>57</v>
      </c>
      <c r="C15" s="71">
        <v>207000</v>
      </c>
      <c r="D15" s="56">
        <f>'Labour Estimate'!L15</f>
        <v>8</v>
      </c>
      <c r="E15" s="82">
        <f t="shared" si="0"/>
        <v>1656000</v>
      </c>
    </row>
    <row r="16" spans="1:12" x14ac:dyDescent="0.25">
      <c r="A16" s="130"/>
      <c r="B16" s="72" t="s">
        <v>59</v>
      </c>
      <c r="C16" s="71">
        <v>190000</v>
      </c>
      <c r="D16" s="56">
        <f>'Labour Estimate'!L16</f>
        <v>4</v>
      </c>
      <c r="E16" s="82">
        <f t="shared" si="0"/>
        <v>760000</v>
      </c>
    </row>
    <row r="17" spans="1:5" x14ac:dyDescent="0.25">
      <c r="A17" s="130"/>
      <c r="B17" s="72" t="s">
        <v>68</v>
      </c>
      <c r="C17" s="71">
        <v>155000</v>
      </c>
      <c r="D17" s="56">
        <f>'Labour Estimate'!L17</f>
        <v>4</v>
      </c>
      <c r="E17" s="82">
        <f t="shared" si="0"/>
        <v>620000</v>
      </c>
    </row>
    <row r="18" spans="1:5" ht="13" x14ac:dyDescent="0.3">
      <c r="A18" s="130"/>
      <c r="B18" s="73" t="s">
        <v>61</v>
      </c>
      <c r="C18" s="74"/>
      <c r="D18" s="56">
        <f>'Labour Estimate'!G26</f>
        <v>85</v>
      </c>
      <c r="E18" s="83">
        <f>SUM(E9:E17)</f>
        <v>16708000</v>
      </c>
    </row>
    <row r="19" spans="1:5" ht="13" x14ac:dyDescent="0.3">
      <c r="A19" s="130"/>
      <c r="B19" s="73"/>
      <c r="C19" s="74"/>
      <c r="D19" s="56"/>
      <c r="E19" s="82"/>
    </row>
    <row r="20" spans="1:5" x14ac:dyDescent="0.25">
      <c r="A20" s="130"/>
      <c r="B20" s="70" t="s">
        <v>2</v>
      </c>
      <c r="C20" s="71">
        <v>280000</v>
      </c>
      <c r="D20" s="56">
        <f>'Labour Estimate'!G28</f>
        <v>3</v>
      </c>
      <c r="E20" s="82">
        <f t="shared" ref="E20:E23" si="1">C20*D20</f>
        <v>840000</v>
      </c>
    </row>
    <row r="21" spans="1:5" x14ac:dyDescent="0.25">
      <c r="A21" s="130"/>
      <c r="B21" s="70" t="s">
        <v>3</v>
      </c>
      <c r="C21" s="71">
        <v>225000</v>
      </c>
      <c r="D21" s="56">
        <f>'Labour Estimate'!G29</f>
        <v>1</v>
      </c>
      <c r="E21" s="82">
        <f t="shared" si="1"/>
        <v>225000</v>
      </c>
    </row>
    <row r="22" spans="1:5" x14ac:dyDescent="0.25">
      <c r="A22" s="130"/>
      <c r="B22" s="70" t="s">
        <v>8</v>
      </c>
      <c r="C22" s="71"/>
      <c r="D22" s="56">
        <f>'Labour Estimate'!G30</f>
        <v>0</v>
      </c>
      <c r="E22" s="82">
        <f t="shared" si="1"/>
        <v>0</v>
      </c>
    </row>
    <row r="23" spans="1:5" x14ac:dyDescent="0.25">
      <c r="A23" s="130"/>
      <c r="B23" s="72" t="s">
        <v>41</v>
      </c>
      <c r="C23" s="75">
        <v>232000</v>
      </c>
      <c r="D23" s="56">
        <f>'Labour Estimate'!G31</f>
        <v>1</v>
      </c>
      <c r="E23" s="82">
        <f t="shared" si="1"/>
        <v>232000</v>
      </c>
    </row>
    <row r="24" spans="1:5" ht="13" x14ac:dyDescent="0.3">
      <c r="A24" s="85"/>
      <c r="B24" s="2" t="s">
        <v>17</v>
      </c>
      <c r="C24" s="76"/>
      <c r="D24" s="5">
        <f>'Labour Estimate'!G32</f>
        <v>5</v>
      </c>
      <c r="E24" s="77">
        <f>SUM(E20:E23)</f>
        <v>1297000</v>
      </c>
    </row>
    <row r="25" spans="1:5" ht="13" x14ac:dyDescent="0.3">
      <c r="A25" s="94"/>
      <c r="B25" s="95" t="s">
        <v>49</v>
      </c>
      <c r="C25" s="96"/>
      <c r="D25" s="93">
        <f>'Labour Estimate'!G33</f>
        <v>90</v>
      </c>
      <c r="E25" s="97">
        <f>E24+E18</f>
        <v>18005000</v>
      </c>
    </row>
    <row r="26" spans="1:5" ht="13" x14ac:dyDescent="0.3">
      <c r="A26" s="94"/>
      <c r="B26" s="95" t="s">
        <v>74</v>
      </c>
      <c r="C26" s="96"/>
      <c r="D26" s="98" t="s">
        <v>75</v>
      </c>
      <c r="E26" s="99">
        <f>E25/'Labour Estimate'!G11</f>
        <v>36.01</v>
      </c>
    </row>
    <row r="27" spans="1:5" ht="13" x14ac:dyDescent="0.3">
      <c r="A27" s="85"/>
      <c r="B27" s="2"/>
      <c r="C27" s="9"/>
      <c r="D27" s="5"/>
      <c r="E27" s="11"/>
    </row>
    <row r="28" spans="1:5" ht="13" x14ac:dyDescent="0.3">
      <c r="A28" s="85"/>
      <c r="B28" s="1"/>
      <c r="C28" s="9"/>
      <c r="D28" s="5"/>
    </row>
    <row r="29" spans="1:5" x14ac:dyDescent="0.25">
      <c r="A29" s="85"/>
      <c r="C29" s="7"/>
      <c r="D29" s="5"/>
    </row>
    <row r="30" spans="1:5" x14ac:dyDescent="0.25">
      <c r="A30" s="131" t="s">
        <v>9</v>
      </c>
      <c r="B30" s="19" t="s">
        <v>10</v>
      </c>
      <c r="C30" s="62"/>
      <c r="D30" s="56">
        <f>'Labour Estimate'!G36</f>
        <v>2</v>
      </c>
    </row>
    <row r="31" spans="1:5" x14ac:dyDescent="0.25">
      <c r="A31" s="131"/>
      <c r="B31" s="19" t="s">
        <v>12</v>
      </c>
      <c r="C31" s="62"/>
      <c r="D31" s="56">
        <f>'Labour Estimate'!G37</f>
        <v>2</v>
      </c>
    </row>
    <row r="32" spans="1:5" x14ac:dyDescent="0.25">
      <c r="A32" s="131"/>
      <c r="B32" s="19" t="s">
        <v>13</v>
      </c>
      <c r="C32" s="62"/>
      <c r="D32" s="56">
        <f>'Labour Estimate'!G38</f>
        <v>2</v>
      </c>
    </row>
    <row r="33" spans="1:4" x14ac:dyDescent="0.25">
      <c r="A33" s="131"/>
      <c r="B33" s="19" t="s">
        <v>4</v>
      </c>
      <c r="C33" s="62"/>
      <c r="D33" s="56">
        <f>'Labour Estimate'!G39</f>
        <v>15</v>
      </c>
    </row>
    <row r="34" spans="1:4" x14ac:dyDescent="0.25">
      <c r="A34" s="131"/>
      <c r="B34" s="19" t="s">
        <v>5</v>
      </c>
      <c r="C34" s="62"/>
      <c r="D34" s="56">
        <f>'Labour Estimate'!G40</f>
        <v>15</v>
      </c>
    </row>
    <row r="35" spans="1:4" x14ac:dyDescent="0.25">
      <c r="A35" s="131"/>
      <c r="B35" s="19" t="s">
        <v>14</v>
      </c>
      <c r="C35" s="62"/>
      <c r="D35" s="56">
        <f>'Labour Estimate'!G41</f>
        <v>1</v>
      </c>
    </row>
    <row r="36" spans="1:4" x14ac:dyDescent="0.25">
      <c r="A36" s="131"/>
      <c r="B36" s="63" t="s">
        <v>43</v>
      </c>
      <c r="C36" s="64"/>
      <c r="D36" s="56">
        <f>'Labour Estimate'!G42</f>
        <v>1</v>
      </c>
    </row>
    <row r="37" spans="1:4" x14ac:dyDescent="0.25">
      <c r="A37" s="131"/>
      <c r="B37" s="63" t="s">
        <v>44</v>
      </c>
      <c r="C37" s="64"/>
      <c r="D37" s="56">
        <f>'Labour Estimate'!G43</f>
        <v>1</v>
      </c>
    </row>
    <row r="38" spans="1:4" x14ac:dyDescent="0.25">
      <c r="A38" s="131"/>
      <c r="B38" s="19" t="s">
        <v>15</v>
      </c>
      <c r="C38" s="62"/>
      <c r="D38" s="56">
        <f>'Labour Estimate'!G44</f>
        <v>0</v>
      </c>
    </row>
    <row r="39" spans="1:4" x14ac:dyDescent="0.25">
      <c r="A39" s="131"/>
      <c r="B39" s="63" t="s">
        <v>31</v>
      </c>
      <c r="C39" s="64"/>
      <c r="D39" s="56">
        <f>'Labour Estimate'!G45</f>
        <v>0</v>
      </c>
    </row>
    <row r="40" spans="1:4" x14ac:dyDescent="0.25">
      <c r="A40" s="131"/>
      <c r="B40" s="63" t="s">
        <v>16</v>
      </c>
      <c r="C40" s="64"/>
      <c r="D40" s="56">
        <f>'Labour Estimate'!G46</f>
        <v>2</v>
      </c>
    </row>
    <row r="41" spans="1:4" ht="13" x14ac:dyDescent="0.3">
      <c r="A41" s="85"/>
      <c r="B41" s="2" t="s">
        <v>17</v>
      </c>
      <c r="C41" s="9"/>
      <c r="D41" s="5">
        <f>'Labour Estimate'!G47</f>
        <v>41</v>
      </c>
    </row>
    <row r="42" spans="1:4" ht="13" x14ac:dyDescent="0.3">
      <c r="A42" s="85"/>
      <c r="B42" s="1"/>
      <c r="C42" s="9"/>
      <c r="D42" s="5"/>
    </row>
    <row r="43" spans="1:4" ht="13" x14ac:dyDescent="0.3">
      <c r="A43" s="85"/>
      <c r="B43" s="1"/>
      <c r="C43" s="9"/>
      <c r="D43" s="5"/>
    </row>
    <row r="44" spans="1:4" ht="13" x14ac:dyDescent="0.3">
      <c r="A44" s="85"/>
      <c r="B44" s="1"/>
      <c r="C44" s="9"/>
      <c r="D44" s="5"/>
    </row>
    <row r="45" spans="1:4" x14ac:dyDescent="0.25">
      <c r="A45" s="85"/>
      <c r="C45" s="7"/>
      <c r="D45" s="5"/>
    </row>
    <row r="46" spans="1:4" x14ac:dyDescent="0.25">
      <c r="A46" s="132" t="s">
        <v>18</v>
      </c>
      <c r="B46" s="65" t="s">
        <v>19</v>
      </c>
      <c r="C46" s="66"/>
      <c r="D46" s="56">
        <f>'Labour Estimate'!G52</f>
        <v>1</v>
      </c>
    </row>
    <row r="47" spans="1:4" x14ac:dyDescent="0.25">
      <c r="A47" s="132"/>
      <c r="B47" s="65" t="s">
        <v>20</v>
      </c>
      <c r="C47" s="66"/>
      <c r="D47" s="56">
        <f>'Labour Estimate'!G53</f>
        <v>3</v>
      </c>
    </row>
    <row r="48" spans="1:4" x14ac:dyDescent="0.25">
      <c r="A48" s="132"/>
      <c r="B48" s="65" t="s">
        <v>21</v>
      </c>
      <c r="C48" s="66"/>
      <c r="D48" s="56">
        <f>'Labour Estimate'!G54</f>
        <v>2</v>
      </c>
    </row>
    <row r="49" spans="1:4" x14ac:dyDescent="0.25">
      <c r="A49" s="132"/>
      <c r="B49" s="65" t="s">
        <v>22</v>
      </c>
      <c r="C49" s="66"/>
      <c r="D49" s="56">
        <f>'Labour Estimate'!G55</f>
        <v>2</v>
      </c>
    </row>
    <row r="50" spans="1:4" x14ac:dyDescent="0.25">
      <c r="A50" s="132"/>
      <c r="B50" s="65" t="s">
        <v>23</v>
      </c>
      <c r="C50" s="66"/>
      <c r="D50" s="56">
        <f>'Labour Estimate'!G56</f>
        <v>3</v>
      </c>
    </row>
    <row r="51" spans="1:4" x14ac:dyDescent="0.25">
      <c r="A51" s="132"/>
      <c r="B51" s="65" t="s">
        <v>24</v>
      </c>
      <c r="C51" s="66"/>
      <c r="D51" s="56">
        <f>'Labour Estimate'!G57</f>
        <v>1</v>
      </c>
    </row>
    <row r="52" spans="1:4" x14ac:dyDescent="0.25">
      <c r="A52" s="132"/>
      <c r="B52" s="65" t="s">
        <v>25</v>
      </c>
      <c r="C52" s="66"/>
      <c r="D52" s="56">
        <f>'Labour Estimate'!G58</f>
        <v>1</v>
      </c>
    </row>
    <row r="53" spans="1:4" x14ac:dyDescent="0.25">
      <c r="A53" s="133" t="s">
        <v>26</v>
      </c>
      <c r="B53" s="40" t="s">
        <v>19</v>
      </c>
      <c r="C53" s="67"/>
      <c r="D53" s="56">
        <f>'Labour Estimate'!G59</f>
        <v>1</v>
      </c>
    </row>
    <row r="54" spans="1:4" x14ac:dyDescent="0.25">
      <c r="A54" s="133"/>
      <c r="B54" s="40" t="s">
        <v>27</v>
      </c>
      <c r="C54" s="67"/>
      <c r="D54" s="56">
        <f>'Labour Estimate'!G60</f>
        <v>3</v>
      </c>
    </row>
    <row r="55" spans="1:4" ht="13" x14ac:dyDescent="0.25">
      <c r="A55" s="86" t="s">
        <v>28</v>
      </c>
      <c r="B55" s="68"/>
      <c r="C55" s="69"/>
      <c r="D55" s="56">
        <f>'Labour Estimate'!G61</f>
        <v>0</v>
      </c>
    </row>
    <row r="56" spans="1:4" ht="13" x14ac:dyDescent="0.25">
      <c r="A56" s="87" t="s">
        <v>46</v>
      </c>
      <c r="B56" s="57"/>
      <c r="C56" s="58"/>
      <c r="D56" s="56">
        <f>'Labour Estimate'!G62</f>
        <v>1</v>
      </c>
    </row>
    <row r="57" spans="1:4" ht="13" x14ac:dyDescent="0.3">
      <c r="B57" s="2" t="s">
        <v>17</v>
      </c>
      <c r="C57" s="9"/>
      <c r="D57" s="5">
        <f>'Labour Estimate'!G63</f>
        <v>18</v>
      </c>
    </row>
    <row r="58" spans="1:4" ht="13" x14ac:dyDescent="0.3">
      <c r="B58" s="1"/>
      <c r="C58" s="9"/>
      <c r="D58" s="5"/>
    </row>
    <row r="59" spans="1:4" x14ac:dyDescent="0.25">
      <c r="C59" s="7"/>
      <c r="D59" s="5"/>
    </row>
    <row r="60" spans="1:4" ht="13" x14ac:dyDescent="0.3">
      <c r="A60" s="90" t="s">
        <v>35</v>
      </c>
      <c r="B60" s="91"/>
      <c r="C60" s="92"/>
      <c r="D60" s="93">
        <f>'Labour Estimate'!G66</f>
        <v>152</v>
      </c>
    </row>
    <row r="61" spans="1:4" ht="13" x14ac:dyDescent="0.3">
      <c r="B61" s="1"/>
      <c r="C61" s="9"/>
      <c r="D61" s="5"/>
    </row>
    <row r="62" spans="1:4" x14ac:dyDescent="0.25">
      <c r="C62" s="7"/>
    </row>
    <row r="63" spans="1:4" x14ac:dyDescent="0.25">
      <c r="C63" s="7"/>
    </row>
    <row r="64" spans="1:4" x14ac:dyDescent="0.25">
      <c r="C64" s="10"/>
    </row>
    <row r="65" spans="3:3" x14ac:dyDescent="0.25">
      <c r="C65" s="10"/>
    </row>
    <row r="66" spans="3:3" x14ac:dyDescent="0.25">
      <c r="C66" s="10"/>
    </row>
    <row r="67" spans="3:3" x14ac:dyDescent="0.25">
      <c r="C67" s="10"/>
    </row>
    <row r="68" spans="3:3" x14ac:dyDescent="0.25">
      <c r="C68" s="10"/>
    </row>
    <row r="69" spans="3:3" x14ac:dyDescent="0.25">
      <c r="C69" s="10"/>
    </row>
    <row r="70" spans="3:3" x14ac:dyDescent="0.25">
      <c r="C70" s="10"/>
    </row>
    <row r="71" spans="3:3" x14ac:dyDescent="0.25">
      <c r="C71" s="10"/>
    </row>
    <row r="72" spans="3:3" x14ac:dyDescent="0.25">
      <c r="C72" s="10"/>
    </row>
    <row r="73" spans="3:3" x14ac:dyDescent="0.25">
      <c r="C73" s="10"/>
    </row>
    <row r="74" spans="3:3" x14ac:dyDescent="0.25">
      <c r="C74" s="10"/>
    </row>
    <row r="75" spans="3:3" x14ac:dyDescent="0.25">
      <c r="C75" s="10"/>
    </row>
    <row r="76" spans="3:3" x14ac:dyDescent="0.25">
      <c r="C76" s="10"/>
    </row>
  </sheetData>
  <mergeCells count="5">
    <mergeCell ref="A5:A7"/>
    <mergeCell ref="A9:A23"/>
    <mergeCell ref="A30:A40"/>
    <mergeCell ref="A46:A52"/>
    <mergeCell ref="A53:A5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Overview</vt:lpstr>
      <vt:lpstr>Labour Estimate</vt:lpstr>
      <vt:lpstr>Labour Cost</vt:lpstr>
    </vt:vector>
  </TitlesOfParts>
  <Company>Australian Mining Consultants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McCarthy</dc:creator>
  <cp:lastModifiedBy>Nicola Nemaric</cp:lastModifiedBy>
  <cp:lastPrinted>1999-12-17T02:08:20Z</cp:lastPrinted>
  <dcterms:created xsi:type="dcterms:W3CDTF">1999-09-20T20:21:36Z</dcterms:created>
  <dcterms:modified xsi:type="dcterms:W3CDTF">2023-12-11T22:16:15Z</dcterms:modified>
</cp:coreProperties>
</file>