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345" windowHeight="12675" activeTab="1"/>
  </bookViews>
  <sheets>
    <sheet name="CIRCULAR TANKS" sheetId="1" r:id="rId1"/>
    <sheet name="SQUARE BIN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'CIRCULAR TANKS'!$A$1:$D$38</definedName>
    <definedName name="_xlnm.Print_Area" localSheetId="1">'SQUARE BINS'!$A$1:$D$40</definedName>
    <definedName name="_xlnm.Print_Titles" localSheetId="0">'CIRCULAR TANKS'!$A:$A</definedName>
  </definedNames>
  <calcPr fullCalcOnLoad="1"/>
</workbook>
</file>

<file path=xl/sharedStrings.xml><?xml version="1.0" encoding="utf-8"?>
<sst xmlns="http://schemas.openxmlformats.org/spreadsheetml/2006/main" count="133" uniqueCount="73">
  <si>
    <t xml:space="preserve"> </t>
  </si>
  <si>
    <t>DIAMETER</t>
  </si>
  <si>
    <t>m.</t>
  </si>
  <si>
    <t>CYL. HEIGHT</t>
  </si>
  <si>
    <t>CYL. VOL.</t>
  </si>
  <si>
    <t>m³</t>
  </si>
  <si>
    <t>CONE ANGLE</t>
  </si>
  <si>
    <t>deg</t>
  </si>
  <si>
    <t>CONE HEIGHT</t>
  </si>
  <si>
    <t>CONE VOL</t>
  </si>
  <si>
    <t>TOTAL VOL</t>
  </si>
  <si>
    <t>TOTAL HEIGHT</t>
  </si>
  <si>
    <t>LAUNDER  PERIMETER</t>
  </si>
  <si>
    <t>m</t>
  </si>
  <si>
    <t>LAUNDER AV. DEPTH</t>
  </si>
  <si>
    <t>LAUNDER  WIDTH</t>
  </si>
  <si>
    <t>SURFACE AREA CYLINDER</t>
  </si>
  <si>
    <t>m²</t>
  </si>
  <si>
    <t>SURFACE AREA CONE</t>
  </si>
  <si>
    <t>SURFACE AREA LAUNDER</t>
  </si>
  <si>
    <t>PLATE THICKNESS</t>
  </si>
  <si>
    <t>mm</t>
  </si>
  <si>
    <t>MASS (CYL &amp; CONE)</t>
  </si>
  <si>
    <t>kg.</t>
  </si>
  <si>
    <t>TANK TOP COVER THICKNESS</t>
  </si>
  <si>
    <t>AREA OF TOP</t>
  </si>
  <si>
    <t xml:space="preserve">MASS OF TOP </t>
  </si>
  <si>
    <t>ADD % FOR SUPPORTS &amp; STIFF'RS</t>
  </si>
  <si>
    <t>TOTAL MASS</t>
  </si>
  <si>
    <t>MS</t>
  </si>
  <si>
    <t>SS</t>
  </si>
  <si>
    <t>$/TONNE TO FABRICATE</t>
  </si>
  <si>
    <t>FAB COST</t>
  </si>
  <si>
    <t>RUBBER LINED</t>
  </si>
  <si>
    <t>N</t>
  </si>
  <si>
    <t>Y</t>
  </si>
  <si>
    <t>EPOXY LINED</t>
  </si>
  <si>
    <t>EPOXY LINING @ $35/M2</t>
  </si>
  <si>
    <t>RUBBER LINING (6 mm) @$265/M2</t>
  </si>
  <si>
    <t>ESTIMATED COST</t>
  </si>
  <si>
    <t>LENGTH OF SIDE</t>
  </si>
  <si>
    <t>HEIGHT OF SIDE</t>
  </si>
  <si>
    <t>VOLUME OF TOP</t>
  </si>
  <si>
    <t>m3</t>
  </si>
  <si>
    <t>PYRAMID ANGLE</t>
  </si>
  <si>
    <t>PYRAMID HEIGHT</t>
  </si>
  <si>
    <t>PYRAMID VOLUME</t>
  </si>
  <si>
    <t>TOTAL VOLUME</t>
  </si>
  <si>
    <t>SURFACE AREA TOP</t>
  </si>
  <si>
    <t>m2</t>
  </si>
  <si>
    <t>SURFACE AREA PYRAMID</t>
  </si>
  <si>
    <t>TOTAL SURFACE AREA</t>
  </si>
  <si>
    <t>MASS OF BIN</t>
  </si>
  <si>
    <t xml:space="preserve"> kg</t>
  </si>
  <si>
    <t>WEAR PLATE LINER THICKNESS</t>
  </si>
  <si>
    <t>MASS OF LINERS</t>
  </si>
  <si>
    <t>SURFACE AREA OF COVER</t>
  </si>
  <si>
    <t>COVER PLATE THICKNESS</t>
  </si>
  <si>
    <t>MASS OF COVER</t>
  </si>
  <si>
    <t>kg</t>
  </si>
  <si>
    <t>RUBBER LINING (6 mm) @$185/M2</t>
  </si>
  <si>
    <t>COST</t>
  </si>
  <si>
    <t>Cost / t mild steel fab</t>
  </si>
  <si>
    <t>Cost / t -316 SS  fab</t>
  </si>
  <si>
    <t>MATERIAL (MS,SS,  )</t>
  </si>
  <si>
    <t>MATERIAL (MS,SS, )</t>
  </si>
  <si>
    <t>These costs are out of date and are specific to a location</t>
  </si>
  <si>
    <t xml:space="preserve"> SQUARE TANK COST CALCULATION</t>
  </si>
  <si>
    <t>ROUND TANK COST CALCULATION</t>
  </si>
  <si>
    <t>Tank</t>
  </si>
  <si>
    <t>Number</t>
  </si>
  <si>
    <t>Bin</t>
  </si>
  <si>
    <t>This cost data is used for example purposes only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</si>
</sst>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 quotePrefix="1">
      <alignment horizontal="left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0" fillId="0" borderId="10" xfId="0" applyNumberFormat="1" applyFill="1" applyBorder="1" applyAlignment="1" quotePrefix="1">
      <alignment horizontal="left"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left"/>
    </xf>
    <xf numFmtId="2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0" xfId="44" applyNumberFormat="1" applyFont="1" applyBorder="1" applyAlignment="1">
      <alignment horizontal="center"/>
    </xf>
    <xf numFmtId="2" fontId="0" fillId="34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4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64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left"/>
    </xf>
    <xf numFmtId="2" fontId="4" fillId="33" borderId="10" xfId="0" applyNumberFormat="1" applyFont="1" applyFill="1" applyBorder="1" applyAlignment="1" quotePrefix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3">
      <selection activeCell="H18" sqref="H18"/>
    </sheetView>
  </sheetViews>
  <sheetFormatPr defaultColWidth="9.140625" defaultRowHeight="12.75"/>
  <cols>
    <col min="1" max="1" width="35.57421875" style="1" customWidth="1"/>
    <col min="2" max="2" width="9.140625" style="1" customWidth="1"/>
    <col min="3" max="3" width="10.7109375" style="1" customWidth="1"/>
    <col min="4" max="16384" width="9.140625" style="1" customWidth="1"/>
  </cols>
  <sheetData>
    <row r="1" ht="12.75">
      <c r="A1" s="2" t="s">
        <v>0</v>
      </c>
    </row>
    <row r="3" ht="12.75">
      <c r="A3" s="43" t="s">
        <v>68</v>
      </c>
    </row>
    <row r="4" spans="1:4" ht="12.75">
      <c r="A4" s="2"/>
      <c r="C4" s="17" t="s">
        <v>0</v>
      </c>
      <c r="D4" s="17" t="s">
        <v>0</v>
      </c>
    </row>
    <row r="5" spans="1:4" ht="12.75">
      <c r="A5" s="2"/>
      <c r="B5" s="17"/>
      <c r="C5" s="39" t="s">
        <v>69</v>
      </c>
      <c r="D5" s="39" t="s">
        <v>69</v>
      </c>
    </row>
    <row r="6" spans="1:4" ht="12.75">
      <c r="A6" s="2"/>
      <c r="B6" s="30"/>
      <c r="C6" s="40" t="s">
        <v>70</v>
      </c>
      <c r="D6" s="40" t="s">
        <v>70</v>
      </c>
    </row>
    <row r="7" spans="1:4" ht="12.75">
      <c r="A7" s="3" t="s">
        <v>1</v>
      </c>
      <c r="B7" s="4" t="s">
        <v>2</v>
      </c>
      <c r="C7" s="4">
        <v>7</v>
      </c>
      <c r="D7" s="4">
        <v>4</v>
      </c>
    </row>
    <row r="8" spans="1:4" ht="12.75">
      <c r="A8" s="3" t="s">
        <v>3</v>
      </c>
      <c r="B8" s="4" t="s">
        <v>2</v>
      </c>
      <c r="C8" s="4">
        <v>9</v>
      </c>
      <c r="D8" s="4">
        <v>3</v>
      </c>
    </row>
    <row r="9" spans="1:4" ht="12.75">
      <c r="A9" s="3" t="s">
        <v>4</v>
      </c>
      <c r="B9" s="4" t="s">
        <v>5</v>
      </c>
      <c r="C9" s="4">
        <f>PI()/4*(C7^2)*C8</f>
        <v>346.3605900582747</v>
      </c>
      <c r="D9" s="4">
        <f>PI()/4*(D7^2)*D8</f>
        <v>37.69911184307752</v>
      </c>
    </row>
    <row r="10" spans="1:4" ht="12.75">
      <c r="A10" s="3"/>
      <c r="B10" s="4"/>
      <c r="C10" s="4"/>
      <c r="D10" s="4"/>
    </row>
    <row r="11" spans="1:4" ht="12.75">
      <c r="A11" s="3" t="s">
        <v>6</v>
      </c>
      <c r="B11" s="4" t="s">
        <v>7</v>
      </c>
      <c r="C11" s="4">
        <v>60</v>
      </c>
      <c r="D11" s="4">
        <v>0</v>
      </c>
    </row>
    <row r="12" spans="1:4" ht="12.75">
      <c r="A12" s="3" t="s">
        <v>8</v>
      </c>
      <c r="B12" s="4" t="s">
        <v>2</v>
      </c>
      <c r="C12" s="4">
        <f>C7/2*TAN(C11*PI()/180)</f>
        <v>6.062177826491069</v>
      </c>
      <c r="D12" s="4">
        <f>D7/2*TAN(D11*PI()/180)</f>
        <v>0</v>
      </c>
    </row>
    <row r="13" spans="1:4" ht="12.75">
      <c r="A13" s="3" t="s">
        <v>9</v>
      </c>
      <c r="B13" s="4" t="s">
        <v>5</v>
      </c>
      <c r="C13" s="4">
        <f>(PI()*(C7^3)*TAN(C11*PI()/180))/24</f>
        <v>77.76664774154207</v>
      </c>
      <c r="D13" s="4">
        <f>(PI()*(D7^3)*TAN(D11*PI()/180))/24</f>
        <v>0</v>
      </c>
    </row>
    <row r="14" spans="1:4" s="7" customFormat="1" ht="12.75">
      <c r="A14" s="28" t="s">
        <v>10</v>
      </c>
      <c r="B14" s="29" t="s">
        <v>5</v>
      </c>
      <c r="C14" s="29">
        <f>C13+C9</f>
        <v>424.1272377998167</v>
      </c>
      <c r="D14" s="29">
        <f>D13+D9</f>
        <v>37.69911184307752</v>
      </c>
    </row>
    <row r="15" spans="1:4" ht="12.75">
      <c r="A15" s="3" t="s">
        <v>11</v>
      </c>
      <c r="B15" s="4" t="s">
        <v>2</v>
      </c>
      <c r="C15" s="4">
        <f>C8+C12</f>
        <v>15.06217782649107</v>
      </c>
      <c r="D15" s="4">
        <f>D8+D12</f>
        <v>3</v>
      </c>
    </row>
    <row r="16" spans="1:4" ht="12.75">
      <c r="A16" s="3"/>
      <c r="B16" s="4"/>
      <c r="C16" s="4"/>
      <c r="D16" s="4"/>
    </row>
    <row r="17" spans="1:4" s="7" customFormat="1" ht="12.75">
      <c r="A17" s="9" t="s">
        <v>12</v>
      </c>
      <c r="B17" s="6" t="s">
        <v>13</v>
      </c>
      <c r="C17" s="6">
        <f>PI()*C7</f>
        <v>21.991148575128552</v>
      </c>
      <c r="D17" s="6">
        <f>PI()*D7</f>
        <v>12.566370614359172</v>
      </c>
    </row>
    <row r="18" spans="1:4" s="7" customFormat="1" ht="12.75">
      <c r="A18" s="10" t="s">
        <v>14</v>
      </c>
      <c r="B18" s="6" t="s">
        <v>13</v>
      </c>
      <c r="C18" s="6">
        <v>0</v>
      </c>
      <c r="D18" s="6">
        <v>0</v>
      </c>
    </row>
    <row r="19" spans="1:4" s="7" customFormat="1" ht="12.75">
      <c r="A19" s="10" t="s">
        <v>15</v>
      </c>
      <c r="B19" s="6" t="s">
        <v>13</v>
      </c>
      <c r="C19" s="6">
        <v>0</v>
      </c>
      <c r="D19" s="6">
        <v>0</v>
      </c>
    </row>
    <row r="20" spans="1:4" s="7" customFormat="1" ht="12.75">
      <c r="A20" s="8"/>
      <c r="B20" s="6"/>
      <c r="C20" s="6"/>
      <c r="D20" s="6"/>
    </row>
    <row r="21" spans="1:4" ht="12.75">
      <c r="A21" s="3" t="s">
        <v>16</v>
      </c>
      <c r="B21" s="4" t="s">
        <v>17</v>
      </c>
      <c r="C21" s="6">
        <f>PI()*C7*C8</f>
        <v>197.92033717615698</v>
      </c>
      <c r="D21" s="6">
        <f>PI()*D7*D8</f>
        <v>37.69911184307752</v>
      </c>
    </row>
    <row r="22" spans="1:4" s="7" customFormat="1" ht="12.75">
      <c r="A22" s="9" t="s">
        <v>18</v>
      </c>
      <c r="B22" s="4" t="s">
        <v>17</v>
      </c>
      <c r="C22" s="6">
        <f>PI()*C7/2*C7/2/COS(C11*PI()/180)</f>
        <v>76.96902001294991</v>
      </c>
      <c r="D22" s="6">
        <f>PI()*D7/2*D7/2/COS(D11*PI()/180)</f>
        <v>12.566370614359172</v>
      </c>
    </row>
    <row r="23" spans="1:4" ht="12.75">
      <c r="A23" s="3" t="s">
        <v>19</v>
      </c>
      <c r="B23" s="4" t="s">
        <v>17</v>
      </c>
      <c r="C23" s="4">
        <f>PI()/4*((C7+C19*2)^2-C7^2)+PI()*(C7+C19*2)*C18</f>
        <v>0</v>
      </c>
      <c r="D23" s="4">
        <f>PI()/4*((D7+D19*2)^2-D7^2)+PI()*(D7+D19*2)*D18</f>
        <v>0</v>
      </c>
    </row>
    <row r="24" spans="1:4" s="18" customFormat="1" ht="12.75">
      <c r="A24" s="11" t="s">
        <v>20</v>
      </c>
      <c r="B24" s="4" t="s">
        <v>21</v>
      </c>
      <c r="C24" s="12">
        <v>10</v>
      </c>
      <c r="D24" s="12">
        <v>6</v>
      </c>
    </row>
    <row r="25" spans="1:4" ht="12.75">
      <c r="A25" s="5" t="s">
        <v>22</v>
      </c>
      <c r="B25" s="4" t="s">
        <v>23</v>
      </c>
      <c r="C25" s="12">
        <f>(C21+C22+C23)*C24/1000*7850</f>
        <v>21578.81453934489</v>
      </c>
      <c r="D25" s="12">
        <f>(D21+D22+D23)*D24/1000*7850</f>
        <v>2367.504223745268</v>
      </c>
    </row>
    <row r="26" spans="1:4" ht="12.75">
      <c r="A26" s="11" t="s">
        <v>24</v>
      </c>
      <c r="B26" s="4" t="s">
        <v>21</v>
      </c>
      <c r="C26" s="12">
        <v>6</v>
      </c>
      <c r="D26" s="12">
        <v>6</v>
      </c>
    </row>
    <row r="27" spans="1:4" ht="12.75">
      <c r="A27" s="11" t="s">
        <v>25</v>
      </c>
      <c r="B27" s="4" t="s">
        <v>17</v>
      </c>
      <c r="C27" s="4">
        <f>(C7^2)*PI()/4</f>
        <v>38.48451000647496</v>
      </c>
      <c r="D27" s="4">
        <f>(D7^2)*PI()/4</f>
        <v>12.566370614359172</v>
      </c>
    </row>
    <row r="28" spans="1:4" ht="12.75">
      <c r="A28" s="11" t="s">
        <v>26</v>
      </c>
      <c r="B28" s="4" t="s">
        <v>23</v>
      </c>
      <c r="C28" s="12">
        <f>(C27*7.85*C26)*1.1</f>
        <v>1993.8824634354678</v>
      </c>
      <c r="D28" s="12">
        <f>(D27*7.85*D26)*1.1</f>
        <v>651.0636615299487</v>
      </c>
    </row>
    <row r="29" spans="1:4" s="7" customFormat="1" ht="12.75">
      <c r="A29" s="8" t="s">
        <v>27</v>
      </c>
      <c r="B29" s="6" t="s">
        <v>23</v>
      </c>
      <c r="C29" s="13">
        <f>C25*0.3</f>
        <v>6473.644361803467</v>
      </c>
      <c r="D29" s="13">
        <f>D25*0.3</f>
        <v>710.2512671235804</v>
      </c>
    </row>
    <row r="30" spans="1:4" s="2" customFormat="1" ht="12.75">
      <c r="A30" s="14" t="s">
        <v>28</v>
      </c>
      <c r="B30" s="15" t="s">
        <v>23</v>
      </c>
      <c r="C30" s="16">
        <f>C25+C28+C29</f>
        <v>30046.341364583826</v>
      </c>
      <c r="D30" s="16">
        <f>D25+D28+D29</f>
        <v>3728.819152398797</v>
      </c>
    </row>
    <row r="31" spans="1:4" ht="12.75">
      <c r="A31" s="11" t="s">
        <v>65</v>
      </c>
      <c r="B31" s="4"/>
      <c r="C31" s="4" t="s">
        <v>29</v>
      </c>
      <c r="D31" s="4" t="s">
        <v>30</v>
      </c>
    </row>
    <row r="32" spans="1:4" ht="12.75">
      <c r="A32" s="11" t="s">
        <v>31</v>
      </c>
      <c r="B32" s="4"/>
      <c r="C32" s="4">
        <f>IF(C31="MS",($B43),IF(C31="SS",($B44),0))</f>
        <v>5500</v>
      </c>
      <c r="D32" s="4">
        <f>IF(D31="MS",($B43),IF(D31="SS",($B44),0))</f>
        <v>13000</v>
      </c>
    </row>
    <row r="33" spans="1:4" ht="12.75">
      <c r="A33" s="11" t="s">
        <v>32</v>
      </c>
      <c r="B33" s="4"/>
      <c r="C33" s="19">
        <f>C30/1000*C32</f>
        <v>165254.87750521104</v>
      </c>
      <c r="D33" s="19">
        <f>D30/1000*D32</f>
        <v>48474.648981184364</v>
      </c>
    </row>
    <row r="34" spans="1:4" ht="12.75">
      <c r="A34" s="11" t="s">
        <v>33</v>
      </c>
      <c r="B34" s="4"/>
      <c r="C34" s="19" t="s">
        <v>34</v>
      </c>
      <c r="D34" s="19" t="s">
        <v>34</v>
      </c>
    </row>
    <row r="35" spans="1:4" ht="12.75">
      <c r="A35" s="11" t="s">
        <v>36</v>
      </c>
      <c r="B35" s="4"/>
      <c r="C35" s="19" t="s">
        <v>34</v>
      </c>
      <c r="D35" s="19" t="s">
        <v>34</v>
      </c>
    </row>
    <row r="36" spans="1:4" ht="12.75">
      <c r="A36" s="34" t="s">
        <v>37</v>
      </c>
      <c r="B36" s="4"/>
      <c r="C36" s="19">
        <f>IF(C35="Y",((C21+C22+C23+C27)*35),0)</f>
        <v>0</v>
      </c>
      <c r="D36" s="19">
        <f>IF(D35="Y",((D21+D22+D23+D27)*35),0)</f>
        <v>0</v>
      </c>
    </row>
    <row r="37" spans="1:4" ht="12.75">
      <c r="A37" s="35" t="s">
        <v>38</v>
      </c>
      <c r="B37" s="4"/>
      <c r="C37" s="27">
        <f>IF(C34="Y",((C21+C22+C23)*265),0)</f>
        <v>0</v>
      </c>
      <c r="D37" s="27">
        <f>IF(D34="Y",((D21+D22+D23)*265),0)</f>
        <v>0</v>
      </c>
    </row>
    <row r="38" spans="1:4" ht="12.75">
      <c r="A38" s="15" t="s">
        <v>39</v>
      </c>
      <c r="B38" s="4"/>
      <c r="C38" s="20">
        <f>C33+C37+C36</f>
        <v>165254.87750521104</v>
      </c>
      <c r="D38" s="20">
        <f>D33+D37+D36</f>
        <v>48474.648981184364</v>
      </c>
    </row>
    <row r="39" spans="1:4" ht="12.75">
      <c r="A39" s="15"/>
      <c r="B39" s="4"/>
      <c r="C39" s="19"/>
      <c r="D39" s="4"/>
    </row>
    <row r="40" spans="1:4" ht="12.75">
      <c r="A40" s="15"/>
      <c r="B40" s="4"/>
      <c r="C40" s="19"/>
      <c r="D40" s="4"/>
    </row>
    <row r="41" spans="1:4" ht="12.75">
      <c r="A41" s="20"/>
      <c r="B41" s="4"/>
      <c r="C41" s="19"/>
      <c r="D41" s="4"/>
    </row>
    <row r="42" spans="1:4" ht="12.75">
      <c r="A42" s="20"/>
      <c r="B42" s="4"/>
      <c r="C42" s="4"/>
      <c r="D42" s="4"/>
    </row>
    <row r="43" spans="1:4" ht="12.75">
      <c r="A43" s="33" t="s">
        <v>62</v>
      </c>
      <c r="B43" s="21">
        <v>5500</v>
      </c>
      <c r="C43" s="20"/>
      <c r="D43" s="4"/>
    </row>
    <row r="44" spans="1:4" ht="12.75">
      <c r="A44" s="33" t="s">
        <v>63</v>
      </c>
      <c r="B44" s="21">
        <v>13000</v>
      </c>
      <c r="C44" s="6"/>
      <c r="D44" s="4"/>
    </row>
    <row r="45" spans="1:4" ht="12.75">
      <c r="A45" s="20" t="s">
        <v>0</v>
      </c>
      <c r="B45" s="4"/>
      <c r="C45" s="4"/>
      <c r="D45" s="4"/>
    </row>
    <row r="47" spans="1:4" ht="12.75">
      <c r="A47" s="31" t="s">
        <v>66</v>
      </c>
      <c r="B47" s="31"/>
      <c r="C47" s="31"/>
      <c r="D47" s="32"/>
    </row>
  </sheetData>
  <sheetProtection/>
  <printOptions gridLines="1"/>
  <pageMargins left="0.75" right="0.75" top="1" bottom="1" header="0.5" footer="0.5"/>
  <pageSetup fitToHeight="0" horizontalDpi="300" verticalDpi="300" orientation="landscape" paperSize="9" scale="88" r:id="rId1"/>
  <headerFooter alignWithMargins="0">
    <oddHeader>&amp;CTANK VOLUME AND MASS 
CALCULATION&amp;R&amp;D</oddHeader>
    <oddFooter>&amp;LK:\projects\10068\00\mech\calcs\tanks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48"/>
  <sheetViews>
    <sheetView tabSelected="1" zoomScalePageLayoutView="0" workbookViewId="0" topLeftCell="A10">
      <selection activeCell="A48" sqref="A48"/>
    </sheetView>
  </sheetViews>
  <sheetFormatPr defaultColWidth="9.140625" defaultRowHeight="12.75"/>
  <cols>
    <col min="1" max="1" width="31.140625" style="0" customWidth="1"/>
    <col min="3" max="3" width="10.7109375" style="0" customWidth="1"/>
  </cols>
  <sheetData>
    <row r="2" spans="1:4" ht="12.75">
      <c r="A2" s="25" t="s">
        <v>0</v>
      </c>
      <c r="C2" s="26" t="s">
        <v>0</v>
      </c>
      <c r="D2" s="26" t="s">
        <v>0</v>
      </c>
    </row>
    <row r="3" spans="1:4" ht="12.75">
      <c r="A3" s="41" t="s">
        <v>67</v>
      </c>
      <c r="B3" s="42"/>
      <c r="C3" s="26" t="s">
        <v>0</v>
      </c>
      <c r="D3" s="26" t="s">
        <v>0</v>
      </c>
    </row>
    <row r="4" spans="3:4" ht="11.25" customHeight="1">
      <c r="C4" s="36" t="s">
        <v>71</v>
      </c>
      <c r="D4" s="36" t="s">
        <v>71</v>
      </c>
    </row>
    <row r="5" spans="3:4" ht="12.75" customHeight="1">
      <c r="C5" s="37" t="s">
        <v>70</v>
      </c>
      <c r="D5" s="37" t="s">
        <v>70</v>
      </c>
    </row>
    <row r="6" spans="3:4" ht="12.75">
      <c r="C6" s="38"/>
      <c r="D6" s="38"/>
    </row>
    <row r="7" spans="1:4" ht="12.75">
      <c r="A7" s="22" t="s">
        <v>40</v>
      </c>
      <c r="B7" s="23" t="s">
        <v>13</v>
      </c>
      <c r="C7" s="4">
        <v>5</v>
      </c>
      <c r="D7" s="4">
        <v>3</v>
      </c>
    </row>
    <row r="8" spans="1:4" ht="12.75">
      <c r="A8" s="22" t="s">
        <v>41</v>
      </c>
      <c r="B8" s="23" t="s">
        <v>13</v>
      </c>
      <c r="C8" s="4">
        <v>2</v>
      </c>
      <c r="D8" s="4">
        <v>1</v>
      </c>
    </row>
    <row r="9" spans="1:4" ht="12.75">
      <c r="A9" s="22" t="s">
        <v>42</v>
      </c>
      <c r="B9" s="23" t="s">
        <v>43</v>
      </c>
      <c r="C9" s="4">
        <f>C7^2*C8</f>
        <v>50</v>
      </c>
      <c r="D9" s="4">
        <f>D7^2*D8</f>
        <v>9</v>
      </c>
    </row>
    <row r="10" spans="1:4" ht="12.75">
      <c r="A10" s="22"/>
      <c r="B10" s="23"/>
      <c r="C10" s="23"/>
      <c r="D10" s="23"/>
    </row>
    <row r="11" spans="1:4" ht="12.75">
      <c r="A11" s="3" t="s">
        <v>44</v>
      </c>
      <c r="B11" s="4" t="s">
        <v>7</v>
      </c>
      <c r="C11" s="4">
        <v>60</v>
      </c>
      <c r="D11" s="4">
        <v>60</v>
      </c>
    </row>
    <row r="12" spans="1:4" ht="12.75">
      <c r="A12" s="3" t="s">
        <v>45</v>
      </c>
      <c r="B12" s="4" t="s">
        <v>2</v>
      </c>
      <c r="C12" s="4">
        <f>C7/2*TAN(C11*PI()/180)</f>
        <v>4.330127018922192</v>
      </c>
      <c r="D12" s="4">
        <f>D7/2*TAN(D11*PI()/180)</f>
        <v>2.598076211353315</v>
      </c>
    </row>
    <row r="13" spans="1:4" ht="12.75">
      <c r="A13" s="3" t="s">
        <v>46</v>
      </c>
      <c r="B13" s="4" t="s">
        <v>43</v>
      </c>
      <c r="C13" s="4">
        <f>C7^3*TAN(C11*PI()/180)/6</f>
        <v>36.0843918243516</v>
      </c>
      <c r="D13" s="4">
        <f>D7^3*TAN(D11*PI()/180)/6</f>
        <v>7.794228634059945</v>
      </c>
    </row>
    <row r="14" spans="1:4" ht="12.75">
      <c r="A14" s="3" t="s">
        <v>47</v>
      </c>
      <c r="B14" s="4" t="s">
        <v>43</v>
      </c>
      <c r="C14" s="4">
        <f>C9+C13</f>
        <v>86.0843918243516</v>
      </c>
      <c r="D14" s="4">
        <f>D9+D13</f>
        <v>16.794228634059944</v>
      </c>
    </row>
    <row r="15" spans="1:4" ht="12.75">
      <c r="A15" s="3" t="s">
        <v>11</v>
      </c>
      <c r="B15" s="4" t="s">
        <v>43</v>
      </c>
      <c r="C15" s="4">
        <f>C8+C12</f>
        <v>6.330127018922192</v>
      </c>
      <c r="D15" s="4">
        <f>D8+D12</f>
        <v>3.598076211353315</v>
      </c>
    </row>
    <row r="16" spans="1:4" ht="12.75">
      <c r="A16" s="22"/>
      <c r="B16" s="22"/>
      <c r="C16" s="22"/>
      <c r="D16" s="22"/>
    </row>
    <row r="17" spans="1:4" ht="12.75">
      <c r="A17" s="22" t="s">
        <v>48</v>
      </c>
      <c r="B17" s="23" t="s">
        <v>49</v>
      </c>
      <c r="C17" s="23">
        <f>C7*4*C8</f>
        <v>40</v>
      </c>
      <c r="D17" s="23">
        <f>D7*4*D8</f>
        <v>12</v>
      </c>
    </row>
    <row r="18" spans="1:4" ht="12.75">
      <c r="A18" s="22" t="s">
        <v>50</v>
      </c>
      <c r="B18" s="23" t="s">
        <v>49</v>
      </c>
      <c r="C18" s="23">
        <f>C7^2/COS(C11*PI()/180)</f>
        <v>49.999999999999986</v>
      </c>
      <c r="D18" s="23">
        <f>D7^2/COS(D11*PI()/180)</f>
        <v>17.999999999999996</v>
      </c>
    </row>
    <row r="19" spans="1:4" ht="12.75">
      <c r="A19" s="22" t="s">
        <v>51</v>
      </c>
      <c r="B19" s="23" t="s">
        <v>49</v>
      </c>
      <c r="C19" s="23">
        <f>C17+C18</f>
        <v>89.99999999999999</v>
      </c>
      <c r="D19" s="23">
        <f>D17+D18</f>
        <v>29.999999999999996</v>
      </c>
    </row>
    <row r="20" spans="1:4" ht="12.75">
      <c r="A20" s="22"/>
      <c r="B20" s="23"/>
      <c r="C20" s="23"/>
      <c r="D20" s="23"/>
    </row>
    <row r="21" spans="1:4" ht="12.75">
      <c r="A21" s="22" t="s">
        <v>20</v>
      </c>
      <c r="B21" s="23" t="s">
        <v>21</v>
      </c>
      <c r="C21" s="23">
        <v>12</v>
      </c>
      <c r="D21" s="23">
        <v>8</v>
      </c>
    </row>
    <row r="22" spans="1:4" ht="12.75">
      <c r="A22" s="22" t="s">
        <v>52</v>
      </c>
      <c r="B22" s="23" t="s">
        <v>53</v>
      </c>
      <c r="C22" s="12">
        <f>C19*C21/1000*7850</f>
        <v>8477.999999999998</v>
      </c>
      <c r="D22" s="12">
        <f>D19*D21/1000*7850</f>
        <v>1883.9999999999998</v>
      </c>
    </row>
    <row r="23" spans="1:4" ht="12.75">
      <c r="A23" s="22"/>
      <c r="B23" s="23"/>
      <c r="C23" s="12"/>
      <c r="D23" s="12"/>
    </row>
    <row r="24" spans="1:4" ht="12.75">
      <c r="A24" s="22" t="s">
        <v>54</v>
      </c>
      <c r="B24" s="23" t="s">
        <v>21</v>
      </c>
      <c r="C24" s="12">
        <v>12</v>
      </c>
      <c r="D24" s="12">
        <v>0</v>
      </c>
    </row>
    <row r="25" spans="1:4" ht="12.75">
      <c r="A25" s="22" t="s">
        <v>55</v>
      </c>
      <c r="B25" s="23" t="s">
        <v>53</v>
      </c>
      <c r="C25" s="12">
        <f>C19*C24/1000*7850</f>
        <v>8477.999999999998</v>
      </c>
      <c r="D25" s="12">
        <f>D19*D24/1000*7850</f>
        <v>0</v>
      </c>
    </row>
    <row r="26" spans="1:4" ht="12.75">
      <c r="A26" s="22"/>
      <c r="B26" s="23"/>
      <c r="C26" s="23"/>
      <c r="D26" s="23"/>
    </row>
    <row r="27" spans="1:4" ht="12.75">
      <c r="A27" s="22" t="s">
        <v>56</v>
      </c>
      <c r="B27" s="23" t="s">
        <v>49</v>
      </c>
      <c r="C27" s="23">
        <f>C7*C7</f>
        <v>25</v>
      </c>
      <c r="D27" s="23">
        <f>D7*D7</f>
        <v>9</v>
      </c>
    </row>
    <row r="28" spans="1:4" ht="12.75">
      <c r="A28" s="22" t="s">
        <v>57</v>
      </c>
      <c r="B28" s="23" t="s">
        <v>21</v>
      </c>
      <c r="C28" s="23">
        <v>0</v>
      </c>
      <c r="D28" s="23">
        <v>0</v>
      </c>
    </row>
    <row r="29" spans="1:4" ht="12.75">
      <c r="A29" s="22" t="s">
        <v>58</v>
      </c>
      <c r="B29" s="23" t="s">
        <v>59</v>
      </c>
      <c r="C29" s="12">
        <f>(C27*C28/1000*7850)*1.1</f>
        <v>0</v>
      </c>
      <c r="D29" s="12">
        <f>(D27*D28/1000*7850)*1.1</f>
        <v>0</v>
      </c>
    </row>
    <row r="30" spans="1:4" ht="12.75">
      <c r="A30" s="22"/>
      <c r="B30" s="23"/>
      <c r="C30" s="23"/>
      <c r="D30" s="23"/>
    </row>
    <row r="31" spans="1:4" ht="12.75">
      <c r="A31" s="22" t="s">
        <v>28</v>
      </c>
      <c r="B31" s="23" t="s">
        <v>59</v>
      </c>
      <c r="C31" s="12">
        <f>C22+C29+C25</f>
        <v>16955.999999999996</v>
      </c>
      <c r="D31" s="12">
        <f>D22+D29+D25</f>
        <v>1883.9999999999998</v>
      </c>
    </row>
    <row r="32" spans="2:4" ht="12.75">
      <c r="B32" s="24"/>
      <c r="C32" s="24"/>
      <c r="D32" s="24"/>
    </row>
    <row r="33" spans="1:4" ht="12.75">
      <c r="A33" s="11" t="s">
        <v>64</v>
      </c>
      <c r="B33" s="4"/>
      <c r="C33" s="4" t="s">
        <v>29</v>
      </c>
      <c r="D33" s="4" t="s">
        <v>29</v>
      </c>
    </row>
    <row r="34" spans="1:4" ht="12.75">
      <c r="A34" s="11" t="s">
        <v>31</v>
      </c>
      <c r="B34" s="4"/>
      <c r="C34" s="4">
        <f>IF(C33="MS",($B45),IF(C33="SS",($B46),0))</f>
        <v>5500</v>
      </c>
      <c r="D34" s="4">
        <f>IF(D33="MS",($B45),IF(D33="SS",($B46),0))</f>
        <v>5500</v>
      </c>
    </row>
    <row r="35" spans="1:4" ht="12.75">
      <c r="A35" s="11" t="s">
        <v>32</v>
      </c>
      <c r="B35" s="4"/>
      <c r="C35" s="19">
        <f>C31/1000*C34</f>
        <v>93257.99999999997</v>
      </c>
      <c r="D35" s="19">
        <f>D31/1000*D34</f>
        <v>10361.999999999998</v>
      </c>
    </row>
    <row r="36" spans="1:4" ht="12.75">
      <c r="A36" s="11" t="s">
        <v>33</v>
      </c>
      <c r="B36" s="4"/>
      <c r="C36" s="19" t="s">
        <v>34</v>
      </c>
      <c r="D36" s="19" t="s">
        <v>35</v>
      </c>
    </row>
    <row r="37" spans="1:4" ht="12.75">
      <c r="A37" s="11" t="s">
        <v>36</v>
      </c>
      <c r="B37" s="4"/>
      <c r="C37" s="19" t="s">
        <v>34</v>
      </c>
      <c r="D37" s="19" t="s">
        <v>34</v>
      </c>
    </row>
    <row r="38" spans="1:4" ht="12.75">
      <c r="A38" s="34" t="s">
        <v>37</v>
      </c>
      <c r="B38" s="4"/>
      <c r="C38" s="19">
        <f>IF(C37="Y",((C20+C21+C22+C29)*35),0)</f>
        <v>0</v>
      </c>
      <c r="D38" s="19">
        <f>IF(D37="Y",((D20+D21+D22+D29)*35),0)</f>
        <v>0</v>
      </c>
    </row>
    <row r="39" spans="1:4" ht="12.75">
      <c r="A39" s="34" t="s">
        <v>60</v>
      </c>
      <c r="B39" s="4"/>
      <c r="C39" s="19">
        <f>IF(C36="Y",((C19)*185),0)</f>
        <v>0</v>
      </c>
      <c r="D39" s="19">
        <f>IF(D36="Y",((D19)*185),0)</f>
        <v>5549.999999999999</v>
      </c>
    </row>
    <row r="40" spans="1:4" ht="12.75">
      <c r="A40" s="15" t="s">
        <v>61</v>
      </c>
      <c r="B40" s="4"/>
      <c r="C40" s="20">
        <f>C35+C39+C38</f>
        <v>93257.99999999997</v>
      </c>
      <c r="D40" s="20">
        <f>D35+D39+D38</f>
        <v>15911.999999999996</v>
      </c>
    </row>
    <row r="41" spans="1:3" ht="12.75">
      <c r="A41" s="15"/>
      <c r="B41" s="4"/>
      <c r="C41" s="19"/>
    </row>
    <row r="42" spans="1:3" ht="12.75">
      <c r="A42" s="15"/>
      <c r="B42" s="4"/>
      <c r="C42" s="19"/>
    </row>
    <row r="43" spans="1:3" ht="12.75">
      <c r="A43" s="20"/>
      <c r="B43" s="4"/>
      <c r="C43" s="19"/>
    </row>
    <row r="44" spans="1:3" ht="12.75">
      <c r="A44" s="20"/>
      <c r="B44" s="4"/>
      <c r="C44" s="4"/>
    </row>
    <row r="45" spans="1:2" ht="12.75">
      <c r="A45" s="33" t="s">
        <v>62</v>
      </c>
      <c r="B45" s="21">
        <v>5500</v>
      </c>
    </row>
    <row r="46" spans="1:2" ht="12.75">
      <c r="A46" s="33" t="s">
        <v>63</v>
      </c>
      <c r="B46" s="21">
        <v>13000</v>
      </c>
    </row>
    <row r="48" spans="1:6" ht="12.75">
      <c r="A48" s="31" t="s">
        <v>72</v>
      </c>
      <c r="B48" s="31"/>
      <c r="C48" s="31"/>
      <c r="D48" s="32"/>
      <c r="E48" s="32"/>
      <c r="F48" s="32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GRIFFITHS</dc:creator>
  <cp:keywords/>
  <dc:description/>
  <cp:lastModifiedBy>Kylie McShane</cp:lastModifiedBy>
  <cp:lastPrinted>2011-12-19T05:26:57Z</cp:lastPrinted>
  <dcterms:created xsi:type="dcterms:W3CDTF">1998-12-02T03:45:26Z</dcterms:created>
  <dcterms:modified xsi:type="dcterms:W3CDTF">2011-12-19T05:32:06Z</dcterms:modified>
  <cp:category/>
  <cp:version/>
  <cp:contentType/>
  <cp:contentStatus/>
</cp:coreProperties>
</file>